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pivotTables/pivotTable13.xml" ContentType="application/vnd.openxmlformats-officedocument.spreadsheetml.pivotTable+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hidePivotFieldList="1" defaultThemeVersion="124226"/>
  <bookViews>
    <workbookView xWindow="-15" yWindow="-15" windowWidth="11175" windowHeight="5460" tabRatio="943" activeTab="17"/>
  </bookViews>
  <sheets>
    <sheet name="MEMBERS" sheetId="6" r:id="rId1"/>
    <sheet name="Committee" sheetId="28" r:id="rId2"/>
    <sheet name="E-MAIL LIST" sheetId="31" r:id="rId3"/>
    <sheet name="EMERGENCY" sheetId="27" r:id="rId4"/>
    <sheet name="LUNCH" sheetId="35" r:id="rId5"/>
    <sheet name="2011 STATS" sheetId="48" r:id="rId6"/>
    <sheet name="SUBS" sheetId="43" r:id="rId7"/>
    <sheet name="Spring Lunch 2012" sheetId="49" r:id="rId8"/>
    <sheet name="Ladies Lunch 2011" sheetId="51" r:id="rId9"/>
    <sheet name="Committe Dinner" sheetId="41" r:id="rId10"/>
    <sheet name="ASSETS" sheetId="46" r:id="rId11"/>
    <sheet name="EXPENSES" sheetId="24" r:id="rId12"/>
    <sheet name="EXPENSES PEP" sheetId="45" r:id="rId13"/>
    <sheet name="RETIRED" sheetId="23" r:id="rId14"/>
    <sheet name="Bourne" sheetId="30" r:id="rId15"/>
    <sheet name="2008" sheetId="1" r:id="rId16"/>
    <sheet name="2009" sheetId="36" r:id="rId17"/>
    <sheet name="2010 STATS" sheetId="42" r:id="rId18"/>
    <sheet name="Compatibility Report" sheetId="47" r:id="rId19"/>
  </sheets>
  <definedNames>
    <definedName name="_xlnm._FilterDatabase" localSheetId="15" hidden="1">'2008'!$A$3:$Q$72</definedName>
    <definedName name="_xlnm._FilterDatabase" localSheetId="16" hidden="1">'2009'!$B$1:$S$70</definedName>
    <definedName name="_xlnm._FilterDatabase" localSheetId="8" hidden="1">'Ladies Lunch 2011'!$A$9:$AA$121</definedName>
    <definedName name="_xlnm._FilterDatabase" localSheetId="4" hidden="1">LUNCH!$B$2:$I$72</definedName>
    <definedName name="_xlnm._FilterDatabase" localSheetId="0" hidden="1">MEMBERS!$A$2:$V$177</definedName>
    <definedName name="_xlnm._FilterDatabase" localSheetId="7" hidden="1">'Spring Lunch 2012'!$A$9:$AA$119</definedName>
    <definedName name="_xlnm.Print_Area" localSheetId="15">'2008'!$A$1:$Q$67</definedName>
    <definedName name="_xlnm.Print_Area" localSheetId="16">'2009'!$B$1:$S$73</definedName>
    <definedName name="_xlnm.Print_Area" localSheetId="17">'2010 STATS'!$C$1:$S$67</definedName>
    <definedName name="_xlnm.Print_Area" localSheetId="5">'2011 STATS'!$C$1:$S$65</definedName>
    <definedName name="_xlnm.Print_Area" localSheetId="1">Committee!$A$2:$E$13</definedName>
    <definedName name="_xlnm.Print_Area" localSheetId="2">'E-MAIL LIST'!$A$1:$C$98</definedName>
    <definedName name="_xlnm.Print_Area" localSheetId="3">EMERGENCY!$A$2:$I$80</definedName>
    <definedName name="_xlnm.Print_Area" localSheetId="11">EXPENSES!$A$211:$G$273</definedName>
    <definedName name="_xlnm.Print_Area" localSheetId="12">'EXPENSES PEP'!$B$595:$M$607</definedName>
    <definedName name="_xlnm.Print_Area" localSheetId="8">'Ladies Lunch 2011'!$A$1:$L$7</definedName>
    <definedName name="_xlnm.Print_Area" localSheetId="4">LUNCH!$B$3:$E$59</definedName>
    <definedName name="_xlnm.Print_Area" localSheetId="0">MEMBERS!$C$72:$C$99</definedName>
    <definedName name="_xlnm.Print_Area" localSheetId="7">'Spring Lunch 2012'!$A$1:$K$6</definedName>
    <definedName name="_xlnm.Print_Area" localSheetId="6">SUBS!$A$69:$C$76</definedName>
    <definedName name="_xlnm.Print_Titles" localSheetId="11">EXPENSES!$2:$2</definedName>
    <definedName name="_xlnm.Print_Titles" localSheetId="12">'EXPENSES PEP'!$2:$2</definedName>
    <definedName name="_xlnm.Print_Titles" localSheetId="8">'Ladies Lunch 2011'!$9:$9</definedName>
    <definedName name="_xlnm.Print_Titles" localSheetId="0">MEMBERS!$2:$2</definedName>
    <definedName name="_xlnm.Print_Titles" localSheetId="7">'Spring Lunch 2012'!$9:$9</definedName>
  </definedNames>
  <calcPr calcId="145621"/>
  <pivotCaches>
    <pivotCache cacheId="0" r:id="rId20"/>
    <pivotCache cacheId="1" r:id="rId21"/>
    <pivotCache cacheId="2" r:id="rId22"/>
  </pivotCaches>
</workbook>
</file>

<file path=xl/calcChain.xml><?xml version="1.0" encoding="utf-8"?>
<calcChain xmlns="http://schemas.openxmlformats.org/spreadsheetml/2006/main">
  <c r="M613" i="45" l="1"/>
  <c r="M614" i="45" s="1"/>
  <c r="M615" i="45" s="1"/>
  <c r="M616" i="45" s="1"/>
  <c r="M617" i="45" s="1"/>
  <c r="M618" i="45" s="1"/>
  <c r="M619" i="45" s="1"/>
  <c r="M620" i="45" s="1"/>
  <c r="M621" i="45" s="1"/>
  <c r="M622" i="45" s="1"/>
  <c r="M623" i="45" s="1"/>
  <c r="M624" i="45" s="1"/>
  <c r="M625" i="45" s="1"/>
  <c r="M626" i="45" s="1"/>
  <c r="M627" i="45" s="1"/>
  <c r="M628" i="45" s="1"/>
  <c r="M629" i="45" s="1"/>
  <c r="M630" i="45" s="1"/>
  <c r="M631" i="45" s="1"/>
  <c r="M632" i="45" s="1"/>
  <c r="M633" i="45" s="1"/>
  <c r="M634" i="45" s="1"/>
  <c r="M635" i="45" s="1"/>
  <c r="M636" i="45" s="1"/>
  <c r="M637" i="45" s="1"/>
  <c r="M638" i="45" s="1"/>
  <c r="M639" i="45" s="1"/>
  <c r="M640" i="45" s="1"/>
  <c r="M641" i="45" s="1"/>
  <c r="M642" i="45" s="1"/>
  <c r="M643" i="45" s="1"/>
  <c r="M644" i="45" s="1"/>
  <c r="M645" i="45" s="1"/>
  <c r="M646" i="45" s="1"/>
  <c r="M647" i="45" s="1"/>
  <c r="M648" i="45" s="1"/>
  <c r="M649" i="45" s="1"/>
  <c r="M650" i="45" s="1"/>
  <c r="M651" i="45" s="1"/>
  <c r="M652" i="45" s="1"/>
  <c r="M653" i="45" s="1"/>
  <c r="M654" i="45" s="1"/>
  <c r="M655" i="45" s="1"/>
  <c r="M656" i="45" s="1"/>
  <c r="M657" i="45" s="1"/>
  <c r="M658" i="45" s="1"/>
  <c r="M659" i="45" s="1"/>
  <c r="M660" i="45" s="1"/>
  <c r="M661" i="45" s="1"/>
  <c r="M662" i="45" s="1"/>
  <c r="M663" i="45" s="1"/>
  <c r="M664" i="45" s="1"/>
  <c r="M665" i="45" s="1"/>
  <c r="M666" i="45" s="1"/>
  <c r="M667" i="45" s="1"/>
  <c r="M668" i="45" s="1"/>
  <c r="M669" i="45" s="1"/>
  <c r="M670" i="45" s="1"/>
  <c r="M671" i="45" s="1"/>
  <c r="M672" i="45" s="1"/>
  <c r="M673" i="45" s="1"/>
  <c r="M674" i="45" s="1"/>
  <c r="M675" i="45" s="1"/>
  <c r="M676" i="45" s="1"/>
  <c r="M677" i="45" s="1"/>
  <c r="M678" i="45" s="1"/>
  <c r="M679" i="45" s="1"/>
  <c r="M680" i="45" s="1"/>
  <c r="M681" i="45" s="1"/>
  <c r="M682" i="45" s="1"/>
  <c r="M683" i="45" s="1"/>
  <c r="M684" i="45" s="1"/>
  <c r="M685" i="45" s="1"/>
  <c r="M686" i="45" s="1"/>
  <c r="M687" i="45" s="1"/>
  <c r="M688" i="45" s="1"/>
  <c r="M689" i="45" s="1"/>
  <c r="M690" i="45" s="1"/>
  <c r="M691" i="45" s="1"/>
  <c r="M692" i="45" s="1"/>
  <c r="M693" i="45" s="1"/>
  <c r="M694" i="45" s="1"/>
  <c r="M695" i="45" s="1"/>
  <c r="M696" i="45" s="1"/>
  <c r="M697" i="45" s="1"/>
  <c r="M698" i="45" s="1"/>
  <c r="M699" i="45" s="1"/>
  <c r="M700" i="45" s="1"/>
  <c r="M701" i="45" s="1"/>
  <c r="M702" i="45" s="1"/>
  <c r="M703" i="45" s="1"/>
  <c r="M704" i="45" s="1"/>
  <c r="M705" i="45" s="1"/>
  <c r="M706" i="45" s="1"/>
  <c r="M707" i="45" s="1"/>
  <c r="M708" i="45" s="1"/>
  <c r="M709" i="45" s="1"/>
  <c r="M710" i="45" s="1"/>
  <c r="M711" i="45" s="1"/>
  <c r="M712" i="45" s="1"/>
  <c r="M713" i="45" s="1"/>
  <c r="M714" i="45" s="1"/>
  <c r="M715" i="45" s="1"/>
  <c r="M716" i="45" s="1"/>
  <c r="M717" i="45" s="1"/>
  <c r="M718" i="45" s="1"/>
  <c r="M719" i="45" s="1"/>
  <c r="M720" i="45" s="1"/>
  <c r="M721" i="45" s="1"/>
  <c r="M722" i="45" s="1"/>
  <c r="M723" i="45" s="1"/>
  <c r="M724" i="45" s="1"/>
  <c r="M725" i="45" s="1"/>
  <c r="M726" i="45" s="1"/>
  <c r="M727" i="45" s="1"/>
  <c r="M728" i="45" s="1"/>
  <c r="M729" i="45" s="1"/>
  <c r="M730" i="45" s="1"/>
  <c r="M731" i="45" s="1"/>
  <c r="M732" i="45" s="1"/>
  <c r="M733" i="45" s="1"/>
  <c r="M734" i="45" s="1"/>
  <c r="M735" i="45" s="1"/>
  <c r="M736" i="45" s="1"/>
  <c r="M737" i="45" s="1"/>
  <c r="M738" i="45" s="1"/>
  <c r="M739" i="45" s="1"/>
  <c r="M740" i="45" s="1"/>
  <c r="M741" i="45" s="1"/>
  <c r="M742" i="45" s="1"/>
  <c r="M743" i="45" s="1"/>
  <c r="M744" i="45" s="1"/>
  <c r="M745" i="45" s="1"/>
  <c r="M746" i="45" s="1"/>
  <c r="M747" i="45" s="1"/>
  <c r="M748" i="45" s="1"/>
  <c r="M749" i="45" s="1"/>
  <c r="M750" i="45" s="1"/>
  <c r="M751" i="45" s="1"/>
  <c r="M752" i="45" s="1"/>
  <c r="M753" i="45" s="1"/>
  <c r="M754" i="45" s="1"/>
  <c r="M755" i="45" s="1"/>
  <c r="M756" i="45" s="1"/>
  <c r="M757" i="45" s="1"/>
  <c r="M758" i="45" s="1"/>
  <c r="M759" i="45" s="1"/>
  <c r="M760" i="45" s="1"/>
  <c r="M761" i="45" s="1"/>
  <c r="M762" i="45" s="1"/>
  <c r="M763" i="45" s="1"/>
  <c r="M764" i="45" s="1"/>
  <c r="M612" i="45"/>
  <c r="F679" i="45"/>
  <c r="F678" i="45"/>
  <c r="F677" i="45"/>
  <c r="F676" i="45"/>
  <c r="F675" i="45"/>
  <c r="F674" i="45"/>
  <c r="F673" i="45"/>
  <c r="F672" i="45"/>
  <c r="F671" i="45"/>
  <c r="F670" i="45"/>
  <c r="F669" i="45"/>
  <c r="F668" i="45"/>
  <c r="F667" i="45"/>
  <c r="F666" i="45"/>
  <c r="F665" i="45"/>
  <c r="F664" i="45"/>
  <c r="F663" i="45"/>
  <c r="F662" i="45"/>
  <c r="F661" i="45"/>
  <c r="F660" i="45"/>
  <c r="F659" i="45"/>
  <c r="F658" i="45"/>
  <c r="F657" i="45"/>
  <c r="F656" i="45"/>
  <c r="F655" i="45"/>
  <c r="F654" i="45"/>
  <c r="F653" i="45"/>
  <c r="F652" i="45"/>
  <c r="F651" i="45"/>
  <c r="F650" i="45"/>
  <c r="F649" i="45"/>
  <c r="F648" i="45"/>
  <c r="F647" i="45"/>
  <c r="F646" i="45"/>
  <c r="F645" i="45"/>
  <c r="F644" i="45"/>
  <c r="F643" i="45"/>
  <c r="F642" i="45"/>
  <c r="F641" i="45"/>
  <c r="F640" i="45"/>
  <c r="F639" i="45"/>
  <c r="F638" i="45"/>
  <c r="F637" i="45"/>
  <c r="F636" i="45"/>
  <c r="F635" i="45"/>
  <c r="F634" i="45"/>
  <c r="F633" i="45"/>
  <c r="F632" i="45"/>
  <c r="F631" i="45"/>
  <c r="F630" i="45"/>
  <c r="F629" i="45"/>
  <c r="F628" i="45"/>
  <c r="F627" i="45"/>
  <c r="F626" i="45"/>
  <c r="F625" i="45"/>
  <c r="F624" i="45"/>
  <c r="F623" i="45"/>
  <c r="F622" i="45"/>
  <c r="F621" i="45"/>
  <c r="F620" i="45"/>
  <c r="F619" i="45"/>
  <c r="F618" i="45"/>
  <c r="F617" i="45"/>
  <c r="F616" i="45"/>
  <c r="F612" i="45"/>
  <c r="M611" i="45"/>
  <c r="F611" i="45"/>
  <c r="E611" i="45"/>
  <c r="K607" i="45" l="1"/>
  <c r="J607" i="45"/>
  <c r="I607" i="45"/>
  <c r="H607" i="45"/>
  <c r="G607" i="45" l="1"/>
  <c r="C59" i="35"/>
  <c r="E599" i="45" l="1"/>
  <c r="I8" i="49" l="1"/>
  <c r="H8" i="49"/>
  <c r="G8" i="49"/>
  <c r="M596" i="45" l="1"/>
  <c r="M597" i="45" s="1"/>
  <c r="M598" i="45" s="1"/>
  <c r="M599" i="45" s="1"/>
  <c r="M600" i="45" s="1"/>
  <c r="M601" i="45" s="1"/>
  <c r="M602" i="45" s="1"/>
  <c r="M603" i="45" s="1"/>
  <c r="M604" i="45" s="1"/>
  <c r="M605" i="45" s="1"/>
  <c r="M608" i="45" l="1"/>
  <c r="M609" i="45" s="1"/>
  <c r="M610" i="45" s="1"/>
  <c r="M606" i="45"/>
  <c r="X125" i="6"/>
  <c r="U99" i="6"/>
  <c r="M595" i="45" l="1"/>
  <c r="F595" i="45"/>
  <c r="A9" i="35" l="1"/>
  <c r="K593" i="45" l="1"/>
  <c r="J593" i="45"/>
  <c r="I593" i="45"/>
  <c r="H593" i="45"/>
  <c r="G593" i="45" l="1"/>
  <c r="X124" i="6"/>
  <c r="E4" i="49" l="1"/>
  <c r="E4" i="51"/>
  <c r="L57" i="49" l="1"/>
  <c r="K57" i="49"/>
  <c r="J57" i="49"/>
  <c r="R52" i="6" l="1"/>
  <c r="S52" i="6"/>
  <c r="V52" i="6"/>
  <c r="Y52" i="6"/>
  <c r="U52" i="6"/>
  <c r="T52" i="6"/>
  <c r="X52" i="6"/>
  <c r="Z96" i="6" l="1"/>
  <c r="I579" i="45" l="1"/>
  <c r="H579" i="45"/>
  <c r="K579" i="45"/>
  <c r="J579" i="45"/>
  <c r="G579" i="45" l="1"/>
  <c r="E567" i="45"/>
  <c r="L186" i="49" l="1"/>
  <c r="L185" i="49"/>
  <c r="L184" i="49"/>
  <c r="L183" i="49"/>
  <c r="L182" i="49"/>
  <c r="L181" i="49"/>
  <c r="L180" i="49"/>
  <c r="L179" i="49"/>
  <c r="L178" i="49"/>
  <c r="L177" i="49"/>
  <c r="L176" i="49"/>
  <c r="L175" i="49"/>
  <c r="L174" i="49"/>
  <c r="L173" i="49"/>
  <c r="L172" i="49"/>
  <c r="L171" i="49"/>
  <c r="L170" i="49"/>
  <c r="L169" i="49"/>
  <c r="L168" i="49"/>
  <c r="L167" i="49"/>
  <c r="L166" i="49"/>
  <c r="L165" i="49"/>
  <c r="L164" i="49"/>
  <c r="L163" i="49"/>
  <c r="L162" i="49"/>
  <c r="L161" i="49"/>
  <c r="L160" i="49"/>
  <c r="L159" i="49"/>
  <c r="L158" i="49"/>
  <c r="L157" i="49"/>
  <c r="L156" i="49"/>
  <c r="L155" i="49"/>
  <c r="L154" i="49"/>
  <c r="L153" i="49"/>
  <c r="L152" i="49"/>
  <c r="L151" i="49"/>
  <c r="L150" i="49"/>
  <c r="L149" i="49"/>
  <c r="L148" i="49"/>
  <c r="L147" i="49"/>
  <c r="L146" i="49"/>
  <c r="L145" i="49"/>
  <c r="L144" i="49"/>
  <c r="L143" i="49"/>
  <c r="L142" i="49"/>
  <c r="L141" i="49"/>
  <c r="L140" i="49"/>
  <c r="L139" i="49"/>
  <c r="L138" i="49"/>
  <c r="L137" i="49"/>
  <c r="L136" i="49"/>
  <c r="L135" i="49"/>
  <c r="L134" i="49"/>
  <c r="L133" i="49"/>
  <c r="L132" i="49"/>
  <c r="L131" i="49"/>
  <c r="L130" i="49"/>
  <c r="L129" i="49"/>
  <c r="L128" i="49"/>
  <c r="L127" i="49"/>
  <c r="L126" i="49"/>
  <c r="L125" i="49"/>
  <c r="L124" i="49"/>
  <c r="L123" i="49"/>
  <c r="L122" i="49"/>
  <c r="L121" i="49"/>
  <c r="L120" i="49"/>
  <c r="L119" i="49"/>
  <c r="L118" i="49"/>
  <c r="L117" i="49"/>
  <c r="L116" i="49"/>
  <c r="L115" i="49"/>
  <c r="L114" i="49"/>
  <c r="L113" i="49"/>
  <c r="L112" i="49"/>
  <c r="L111" i="49"/>
  <c r="L110" i="49"/>
  <c r="L109" i="49"/>
  <c r="L108" i="49"/>
  <c r="L107" i="49"/>
  <c r="L106" i="49"/>
  <c r="L105" i="49"/>
  <c r="L104" i="49"/>
  <c r="L103" i="49"/>
  <c r="L102" i="49"/>
  <c r="L101" i="49"/>
  <c r="L100" i="49"/>
  <c r="L99" i="49"/>
  <c r="L98" i="49"/>
  <c r="L97" i="49"/>
  <c r="L96" i="49"/>
  <c r="L95" i="49"/>
  <c r="L94" i="49"/>
  <c r="L93" i="49"/>
  <c r="L92" i="49"/>
  <c r="L91" i="49"/>
  <c r="L90" i="49"/>
  <c r="L89" i="49"/>
  <c r="L88" i="49"/>
  <c r="L87" i="49"/>
  <c r="L86" i="49"/>
  <c r="L85" i="49"/>
  <c r="L84" i="49"/>
  <c r="L83" i="49"/>
  <c r="L82" i="49"/>
  <c r="L81" i="49"/>
  <c r="L80" i="49"/>
  <c r="L79" i="49"/>
  <c r="L78" i="49"/>
  <c r="L77" i="49"/>
  <c r="L76" i="49"/>
  <c r="L75" i="49"/>
  <c r="L74" i="49"/>
  <c r="L73" i="49"/>
  <c r="L72" i="49"/>
  <c r="L71" i="49"/>
  <c r="L70" i="49"/>
  <c r="L69" i="49"/>
  <c r="L68" i="49"/>
  <c r="L67" i="49"/>
  <c r="L66" i="49"/>
  <c r="L65" i="49"/>
  <c r="L64" i="49"/>
  <c r="L63" i="49"/>
  <c r="L62" i="49"/>
  <c r="L61" i="49"/>
  <c r="L60" i="49"/>
  <c r="L59" i="49"/>
  <c r="L58" i="49"/>
  <c r="L56" i="49"/>
  <c r="L55" i="49"/>
  <c r="L54" i="49"/>
  <c r="L53" i="49"/>
  <c r="L52" i="49"/>
  <c r="L51" i="49"/>
  <c r="L50" i="49"/>
  <c r="L49" i="49"/>
  <c r="L48" i="49"/>
  <c r="L47" i="49"/>
  <c r="L46" i="49"/>
  <c r="L45" i="49"/>
  <c r="L44" i="49"/>
  <c r="L43" i="49"/>
  <c r="L42" i="49"/>
  <c r="L41" i="49"/>
  <c r="L40" i="49"/>
  <c r="L39" i="49"/>
  <c r="L38" i="49"/>
  <c r="L37" i="49"/>
  <c r="L36" i="49"/>
  <c r="L35" i="49"/>
  <c r="L34" i="49"/>
  <c r="L33" i="49"/>
  <c r="L32" i="49"/>
  <c r="L31" i="49"/>
  <c r="L30" i="49"/>
  <c r="L29" i="49"/>
  <c r="L28" i="49"/>
  <c r="L27" i="49"/>
  <c r="L26" i="49"/>
  <c r="L25" i="49"/>
  <c r="L24" i="49"/>
  <c r="L23" i="49"/>
  <c r="L22" i="49"/>
  <c r="L21" i="49"/>
  <c r="L20" i="49"/>
  <c r="L19" i="49"/>
  <c r="L18" i="49"/>
  <c r="L17" i="49"/>
  <c r="L16" i="49"/>
  <c r="L15" i="49"/>
  <c r="L14" i="49"/>
  <c r="L13" i="49"/>
  <c r="L12" i="49"/>
  <c r="L11" i="49"/>
  <c r="K228" i="49"/>
  <c r="K227" i="49"/>
  <c r="K226" i="49"/>
  <c r="K225" i="49"/>
  <c r="K224" i="49"/>
  <c r="K223" i="49"/>
  <c r="K222" i="49"/>
  <c r="K221" i="49"/>
  <c r="K220" i="49"/>
  <c r="K219" i="49"/>
  <c r="K218" i="49"/>
  <c r="K217" i="49"/>
  <c r="K216" i="49"/>
  <c r="K215" i="49"/>
  <c r="K214" i="49"/>
  <c r="K213" i="49"/>
  <c r="K212" i="49"/>
  <c r="K211" i="49"/>
  <c r="K210" i="49"/>
  <c r="K209" i="49"/>
  <c r="K208" i="49"/>
  <c r="K207" i="49"/>
  <c r="K206" i="49"/>
  <c r="K205" i="49"/>
  <c r="K204" i="49"/>
  <c r="K203" i="49"/>
  <c r="K202" i="49"/>
  <c r="K201" i="49"/>
  <c r="K200" i="49"/>
  <c r="K199" i="49"/>
  <c r="K198" i="49"/>
  <c r="K197" i="49"/>
  <c r="K196" i="49"/>
  <c r="K195" i="49"/>
  <c r="K194" i="49"/>
  <c r="K193" i="49"/>
  <c r="K192" i="49"/>
  <c r="K191" i="49"/>
  <c r="K190" i="49"/>
  <c r="K189" i="49"/>
  <c r="K188" i="49"/>
  <c r="K187" i="49"/>
  <c r="K186" i="49"/>
  <c r="K185" i="49"/>
  <c r="K184" i="49"/>
  <c r="K183" i="49"/>
  <c r="K182" i="49"/>
  <c r="K181" i="49"/>
  <c r="K180" i="49"/>
  <c r="K179" i="49"/>
  <c r="K178" i="49"/>
  <c r="K177" i="49"/>
  <c r="K176" i="49"/>
  <c r="K175" i="49"/>
  <c r="K174" i="49"/>
  <c r="K173" i="49"/>
  <c r="K172" i="49"/>
  <c r="K171" i="49"/>
  <c r="K170" i="49"/>
  <c r="K169" i="49"/>
  <c r="K168" i="49"/>
  <c r="K167" i="49"/>
  <c r="K166" i="49"/>
  <c r="K165" i="49"/>
  <c r="K164" i="49"/>
  <c r="K163" i="49"/>
  <c r="K162" i="49"/>
  <c r="K161" i="49"/>
  <c r="K160" i="49"/>
  <c r="K159" i="49"/>
  <c r="K158" i="49"/>
  <c r="K157" i="49"/>
  <c r="K156" i="49"/>
  <c r="K155" i="49"/>
  <c r="K154" i="49"/>
  <c r="K153" i="49"/>
  <c r="K152" i="49"/>
  <c r="K151" i="49"/>
  <c r="K150" i="49"/>
  <c r="K149" i="49"/>
  <c r="K148" i="49"/>
  <c r="K147" i="49"/>
  <c r="K146" i="49"/>
  <c r="K145" i="49"/>
  <c r="K144" i="49"/>
  <c r="K143" i="49"/>
  <c r="K142" i="49"/>
  <c r="K141" i="49"/>
  <c r="K140" i="49"/>
  <c r="K139" i="49"/>
  <c r="K138" i="49"/>
  <c r="K137" i="49"/>
  <c r="K136" i="49"/>
  <c r="K135" i="49"/>
  <c r="K134" i="49"/>
  <c r="K133" i="49"/>
  <c r="K132" i="49"/>
  <c r="K131" i="49"/>
  <c r="K130" i="49"/>
  <c r="K129" i="49"/>
  <c r="K128" i="49"/>
  <c r="K127" i="49"/>
  <c r="K126" i="49"/>
  <c r="K125" i="49"/>
  <c r="K124" i="49"/>
  <c r="K123" i="49"/>
  <c r="K122" i="49"/>
  <c r="K121" i="49"/>
  <c r="K120" i="49"/>
  <c r="K119" i="49"/>
  <c r="K118" i="49"/>
  <c r="K117" i="49"/>
  <c r="K116" i="49"/>
  <c r="K115" i="49"/>
  <c r="K114" i="49"/>
  <c r="K113" i="49"/>
  <c r="K112" i="49"/>
  <c r="K111" i="49"/>
  <c r="K110" i="49"/>
  <c r="K109" i="49"/>
  <c r="K108" i="49"/>
  <c r="K107" i="49"/>
  <c r="K106" i="49"/>
  <c r="K105" i="49"/>
  <c r="K104" i="49"/>
  <c r="K103" i="49"/>
  <c r="K102" i="49"/>
  <c r="K101" i="49"/>
  <c r="K100" i="49"/>
  <c r="K99" i="49"/>
  <c r="K98" i="49"/>
  <c r="K97" i="49"/>
  <c r="K96" i="49"/>
  <c r="K95" i="49"/>
  <c r="K94" i="49"/>
  <c r="K93" i="49"/>
  <c r="K92" i="49"/>
  <c r="K91" i="49"/>
  <c r="K90" i="49"/>
  <c r="K89" i="49"/>
  <c r="K88" i="49"/>
  <c r="K87" i="49"/>
  <c r="K86" i="49"/>
  <c r="K85" i="49"/>
  <c r="K84" i="49"/>
  <c r="K83" i="49"/>
  <c r="K82" i="49"/>
  <c r="K81" i="49"/>
  <c r="K80" i="49"/>
  <c r="K79" i="49"/>
  <c r="K78" i="49"/>
  <c r="K77" i="49"/>
  <c r="K76" i="49"/>
  <c r="K75" i="49"/>
  <c r="K74" i="49"/>
  <c r="K73" i="49"/>
  <c r="K72" i="49"/>
  <c r="K71" i="49"/>
  <c r="K70" i="49"/>
  <c r="K69" i="49"/>
  <c r="K68" i="49"/>
  <c r="K67" i="49"/>
  <c r="K66" i="49"/>
  <c r="K65" i="49"/>
  <c r="K64" i="49"/>
  <c r="K63" i="49"/>
  <c r="K62" i="49"/>
  <c r="K61" i="49"/>
  <c r="K60" i="49"/>
  <c r="K59" i="49"/>
  <c r="K58" i="49"/>
  <c r="K56" i="49"/>
  <c r="K55" i="49"/>
  <c r="K54" i="49"/>
  <c r="K53" i="49"/>
  <c r="K52" i="49"/>
  <c r="K51" i="49"/>
  <c r="K50" i="49"/>
  <c r="K49" i="49"/>
  <c r="K48" i="49"/>
  <c r="K47" i="49"/>
  <c r="K46" i="49"/>
  <c r="K45" i="49"/>
  <c r="K44" i="49"/>
  <c r="K43" i="49"/>
  <c r="K42" i="49"/>
  <c r="K41" i="49"/>
  <c r="K40" i="49"/>
  <c r="K39" i="49"/>
  <c r="K38" i="49"/>
  <c r="K37" i="49"/>
  <c r="K36" i="49"/>
  <c r="K35" i="49"/>
  <c r="K34" i="49"/>
  <c r="K33" i="49"/>
  <c r="K32" i="49"/>
  <c r="K31" i="49"/>
  <c r="K30" i="49"/>
  <c r="K29" i="49"/>
  <c r="K28" i="49"/>
  <c r="K27" i="49"/>
  <c r="K26" i="49"/>
  <c r="K25" i="49"/>
  <c r="K24" i="49"/>
  <c r="K23" i="49"/>
  <c r="K22" i="49"/>
  <c r="K21" i="49"/>
  <c r="K20" i="49"/>
  <c r="K19" i="49"/>
  <c r="K18" i="49"/>
  <c r="K17" i="49"/>
  <c r="K16" i="49"/>
  <c r="K15" i="49"/>
  <c r="K14" i="49"/>
  <c r="K13" i="49"/>
  <c r="K12" i="49"/>
  <c r="K11" i="49"/>
  <c r="J246" i="49"/>
  <c r="J245" i="49"/>
  <c r="J244" i="49"/>
  <c r="J243" i="49"/>
  <c r="J242" i="49"/>
  <c r="J241" i="49"/>
  <c r="J240" i="49"/>
  <c r="J239" i="49"/>
  <c r="J238" i="49"/>
  <c r="J237" i="49"/>
  <c r="J236" i="49"/>
  <c r="J235" i="49"/>
  <c r="J234" i="49"/>
  <c r="J233" i="49"/>
  <c r="J232" i="49"/>
  <c r="J231" i="49"/>
  <c r="J230" i="49"/>
  <c r="J229" i="49"/>
  <c r="J228" i="49"/>
  <c r="J227" i="49"/>
  <c r="J226" i="49"/>
  <c r="J225" i="49"/>
  <c r="J224" i="49"/>
  <c r="J223" i="49"/>
  <c r="J222" i="49"/>
  <c r="J221" i="49"/>
  <c r="J220" i="49"/>
  <c r="J219" i="49"/>
  <c r="J218" i="49"/>
  <c r="J217" i="49"/>
  <c r="J216" i="49"/>
  <c r="J215" i="49"/>
  <c r="J214" i="49"/>
  <c r="J213" i="49"/>
  <c r="J212" i="49"/>
  <c r="J211" i="49"/>
  <c r="J210" i="49"/>
  <c r="J209" i="49"/>
  <c r="J208" i="49"/>
  <c r="J207" i="49"/>
  <c r="J206" i="49"/>
  <c r="J205" i="49"/>
  <c r="J204" i="49"/>
  <c r="J203" i="49"/>
  <c r="J202" i="49"/>
  <c r="J201" i="49"/>
  <c r="J200" i="49"/>
  <c r="J199" i="49"/>
  <c r="J198" i="49"/>
  <c r="J197" i="49"/>
  <c r="J196" i="49"/>
  <c r="J195" i="49"/>
  <c r="J194" i="49"/>
  <c r="J193" i="49"/>
  <c r="J192" i="49"/>
  <c r="J191" i="49"/>
  <c r="J190" i="49"/>
  <c r="J189" i="49"/>
  <c r="J188" i="49"/>
  <c r="J187" i="49"/>
  <c r="J186" i="49"/>
  <c r="J185" i="49"/>
  <c r="J184" i="49"/>
  <c r="J183" i="49"/>
  <c r="J182" i="49"/>
  <c r="J181" i="49"/>
  <c r="J180" i="49"/>
  <c r="J179" i="49"/>
  <c r="J178" i="49"/>
  <c r="J177" i="49"/>
  <c r="J176" i="49"/>
  <c r="J175" i="49"/>
  <c r="J174" i="49"/>
  <c r="J173" i="49"/>
  <c r="J172" i="49"/>
  <c r="J171" i="49"/>
  <c r="J170" i="49"/>
  <c r="J169" i="49"/>
  <c r="J168" i="49"/>
  <c r="J167" i="49"/>
  <c r="J166" i="49"/>
  <c r="J165" i="49"/>
  <c r="J164" i="49"/>
  <c r="J163" i="49"/>
  <c r="J162" i="49"/>
  <c r="J161" i="49"/>
  <c r="J160" i="49"/>
  <c r="J159" i="49"/>
  <c r="J158" i="49"/>
  <c r="J157" i="49"/>
  <c r="J156" i="49"/>
  <c r="J155" i="49"/>
  <c r="J154" i="49"/>
  <c r="J153" i="49"/>
  <c r="J152" i="49"/>
  <c r="J151" i="49"/>
  <c r="J150" i="49"/>
  <c r="J149" i="49"/>
  <c r="J148" i="49"/>
  <c r="J147" i="49"/>
  <c r="J146" i="49"/>
  <c r="J145" i="49"/>
  <c r="J144" i="49"/>
  <c r="J143" i="49"/>
  <c r="J142" i="49"/>
  <c r="J141" i="49"/>
  <c r="J140" i="49"/>
  <c r="J139" i="49"/>
  <c r="J138" i="49"/>
  <c r="J137" i="49"/>
  <c r="J136" i="49"/>
  <c r="J135" i="49"/>
  <c r="J134" i="49"/>
  <c r="J133" i="49"/>
  <c r="J132" i="49"/>
  <c r="J131" i="49"/>
  <c r="J130" i="49"/>
  <c r="J129" i="49"/>
  <c r="J128" i="49"/>
  <c r="J127" i="49"/>
  <c r="J126" i="49"/>
  <c r="J125" i="49"/>
  <c r="J124" i="49"/>
  <c r="J123" i="49"/>
  <c r="J122" i="49"/>
  <c r="J121" i="49"/>
  <c r="J120" i="49"/>
  <c r="J119" i="49"/>
  <c r="J118" i="49"/>
  <c r="J117" i="49"/>
  <c r="J116" i="49"/>
  <c r="J115" i="49"/>
  <c r="J114" i="49"/>
  <c r="J113" i="49"/>
  <c r="J112" i="49"/>
  <c r="J111" i="49"/>
  <c r="J110" i="49"/>
  <c r="J109" i="49"/>
  <c r="J108" i="49"/>
  <c r="J107" i="49"/>
  <c r="J106" i="49"/>
  <c r="J105" i="49"/>
  <c r="J104" i="49"/>
  <c r="J103" i="49"/>
  <c r="J102" i="49"/>
  <c r="J101" i="49"/>
  <c r="J100" i="49"/>
  <c r="J99" i="49"/>
  <c r="J98" i="49"/>
  <c r="J97" i="49"/>
  <c r="J96" i="49"/>
  <c r="J95" i="49"/>
  <c r="J94" i="49"/>
  <c r="J93" i="49"/>
  <c r="J92" i="49"/>
  <c r="J91" i="49"/>
  <c r="J90" i="49"/>
  <c r="J89" i="49"/>
  <c r="J88" i="49"/>
  <c r="J87" i="49"/>
  <c r="J86" i="49"/>
  <c r="J85" i="49"/>
  <c r="J84" i="49"/>
  <c r="J83" i="49"/>
  <c r="J82" i="49"/>
  <c r="J81" i="49"/>
  <c r="J80" i="49"/>
  <c r="J79" i="49"/>
  <c r="J78" i="49"/>
  <c r="J77" i="49"/>
  <c r="J76" i="49"/>
  <c r="J75" i="49"/>
  <c r="J74" i="49"/>
  <c r="J73" i="49"/>
  <c r="J72" i="49"/>
  <c r="J71" i="49"/>
  <c r="J70" i="49"/>
  <c r="J69" i="49"/>
  <c r="J68" i="49"/>
  <c r="J67" i="49"/>
  <c r="J66" i="49"/>
  <c r="J65" i="49"/>
  <c r="J64" i="49"/>
  <c r="J63" i="49"/>
  <c r="J62" i="49"/>
  <c r="J61" i="49"/>
  <c r="J60" i="49"/>
  <c r="J59" i="49"/>
  <c r="J58" i="49"/>
  <c r="J56" i="49"/>
  <c r="J55" i="49"/>
  <c r="J54" i="49"/>
  <c r="J53" i="49"/>
  <c r="J52" i="49"/>
  <c r="J51" i="49"/>
  <c r="J50" i="49"/>
  <c r="J49" i="49"/>
  <c r="J48" i="49"/>
  <c r="J47" i="49"/>
  <c r="J46" i="49"/>
  <c r="J45" i="49"/>
  <c r="J44" i="49"/>
  <c r="J43" i="49"/>
  <c r="J42" i="49"/>
  <c r="J41" i="49"/>
  <c r="J40" i="49"/>
  <c r="J39" i="49"/>
  <c r="J38" i="49"/>
  <c r="J37" i="49"/>
  <c r="J36" i="49"/>
  <c r="J35" i="49"/>
  <c r="J34" i="49"/>
  <c r="J33" i="49"/>
  <c r="J32" i="49"/>
  <c r="J31" i="49"/>
  <c r="J30" i="49"/>
  <c r="J29" i="49"/>
  <c r="J28" i="49"/>
  <c r="J27" i="49"/>
  <c r="J26" i="49"/>
  <c r="J25" i="49"/>
  <c r="J24" i="49"/>
  <c r="J23" i="49"/>
  <c r="J22" i="49"/>
  <c r="J21" i="49"/>
  <c r="J20" i="49"/>
  <c r="J19" i="49"/>
  <c r="J18" i="49"/>
  <c r="J17" i="49"/>
  <c r="J16" i="49"/>
  <c r="J15" i="49"/>
  <c r="J14" i="49"/>
  <c r="J13" i="49"/>
  <c r="J11" i="49"/>
  <c r="D1" i="35" l="1"/>
  <c r="X123" i="6"/>
  <c r="R67" i="6" l="1"/>
  <c r="S67" i="6"/>
  <c r="T67" i="6"/>
  <c r="U67" i="6"/>
  <c r="V67" i="6"/>
  <c r="X67" i="6"/>
  <c r="Y67" i="6"/>
  <c r="Z67" i="6"/>
  <c r="I560" i="45" l="1"/>
  <c r="H560" i="45"/>
  <c r="G560" i="45" l="1"/>
  <c r="F544" i="45"/>
  <c r="F545" i="45" s="1"/>
  <c r="F546" i="45" s="1"/>
  <c r="F547" i="45" s="1"/>
  <c r="F548" i="45" s="1"/>
  <c r="F549" i="45" s="1"/>
  <c r="F550" i="45" s="1"/>
  <c r="F551" i="45" s="1"/>
  <c r="F552" i="45" s="1"/>
  <c r="F553" i="45" s="1"/>
  <c r="F554" i="45" s="1"/>
  <c r="F555" i="45" s="1"/>
  <c r="F556" i="45" s="1"/>
  <c r="F557" i="45" s="1"/>
  <c r="F558" i="45" s="1"/>
  <c r="F559" i="45" s="1"/>
  <c r="X122" i="6" l="1"/>
  <c r="X33" i="6" l="1"/>
  <c r="R33" i="6"/>
  <c r="S33" i="6"/>
  <c r="V33" i="6"/>
  <c r="Y33" i="6"/>
  <c r="U33" i="6"/>
  <c r="T33" i="6"/>
  <c r="I541" i="45" l="1"/>
  <c r="H541" i="45"/>
  <c r="K541" i="45"/>
  <c r="J541" i="45"/>
  <c r="G541" i="45" l="1"/>
  <c r="U96" i="6"/>
  <c r="T54" i="23" l="1"/>
  <c r="S26" i="48" l="1"/>
  <c r="Q26" i="48"/>
  <c r="S30" i="48"/>
  <c r="Q30" i="48"/>
  <c r="I510" i="45" l="1"/>
  <c r="H510" i="45"/>
  <c r="K510" i="45"/>
  <c r="J510" i="45"/>
  <c r="G510" i="45" l="1"/>
  <c r="C27" i="35"/>
  <c r="C23" i="35"/>
  <c r="R27" i="6"/>
  <c r="S27" i="6"/>
  <c r="V27" i="6"/>
  <c r="Y27" i="6"/>
  <c r="U27" i="6"/>
  <c r="T27" i="6"/>
  <c r="X27" i="6"/>
  <c r="E1" i="35" l="1"/>
  <c r="H480" i="45" l="1"/>
  <c r="K480" i="45"/>
  <c r="J480" i="45"/>
  <c r="I480" i="45"/>
  <c r="G480" i="45" l="1"/>
  <c r="E279" i="45"/>
  <c r="J45" i="51" l="1"/>
  <c r="K45" i="51"/>
  <c r="L45" i="51"/>
  <c r="K457" i="45" l="1"/>
  <c r="J457" i="45"/>
  <c r="I457" i="45"/>
  <c r="H457" i="45"/>
  <c r="G457" i="45" l="1"/>
  <c r="L129" i="51"/>
  <c r="K129" i="51"/>
  <c r="J129" i="51"/>
  <c r="L128" i="51"/>
  <c r="K128" i="51"/>
  <c r="J128" i="51"/>
  <c r="L127" i="51"/>
  <c r="K127" i="51"/>
  <c r="J127" i="51"/>
  <c r="L126" i="51"/>
  <c r="K126" i="51"/>
  <c r="J126" i="51"/>
  <c r="L125" i="51"/>
  <c r="K125" i="51"/>
  <c r="J125" i="51"/>
  <c r="L124" i="51"/>
  <c r="K124" i="51"/>
  <c r="J124" i="51"/>
  <c r="L123" i="51"/>
  <c r="K123" i="51"/>
  <c r="J123" i="51"/>
  <c r="L122" i="51"/>
  <c r="K122" i="51"/>
  <c r="J122" i="51"/>
  <c r="L120" i="51"/>
  <c r="K120" i="51"/>
  <c r="J120" i="51"/>
  <c r="L119" i="51"/>
  <c r="K119" i="51"/>
  <c r="J119" i="51"/>
  <c r="L118" i="51"/>
  <c r="K118" i="51"/>
  <c r="J118" i="51"/>
  <c r="L117" i="51"/>
  <c r="K117" i="51"/>
  <c r="J117" i="51"/>
  <c r="L116" i="51"/>
  <c r="K116" i="51"/>
  <c r="J116" i="51"/>
  <c r="L115" i="51"/>
  <c r="K115" i="51"/>
  <c r="J115" i="51"/>
  <c r="L114" i="51"/>
  <c r="K114" i="51"/>
  <c r="J114" i="51"/>
  <c r="L113" i="51"/>
  <c r="K113" i="51"/>
  <c r="J113" i="51"/>
  <c r="L112" i="51"/>
  <c r="K112" i="51"/>
  <c r="J112" i="51"/>
  <c r="L111" i="51"/>
  <c r="K111" i="51"/>
  <c r="J111" i="51"/>
  <c r="L110" i="51"/>
  <c r="K110" i="51"/>
  <c r="J110" i="51"/>
  <c r="L109" i="51"/>
  <c r="K109" i="51"/>
  <c r="J109" i="51"/>
  <c r="L108" i="51"/>
  <c r="K108" i="51"/>
  <c r="J108" i="51"/>
  <c r="L107" i="51"/>
  <c r="K107" i="51"/>
  <c r="J107" i="51"/>
  <c r="L106" i="51"/>
  <c r="K106" i="51"/>
  <c r="J106" i="51"/>
  <c r="L105" i="51"/>
  <c r="K105" i="51"/>
  <c r="J105" i="51"/>
  <c r="L104" i="51"/>
  <c r="K104" i="51"/>
  <c r="J104" i="51"/>
  <c r="L103" i="51"/>
  <c r="K103" i="51"/>
  <c r="J103" i="51"/>
  <c r="L102" i="51"/>
  <c r="K102" i="51"/>
  <c r="J102" i="51"/>
  <c r="L101" i="51"/>
  <c r="K101" i="51"/>
  <c r="J101" i="51"/>
  <c r="L100" i="51"/>
  <c r="K100" i="51"/>
  <c r="J100" i="51"/>
  <c r="L99" i="51"/>
  <c r="K99" i="51"/>
  <c r="J99" i="51"/>
  <c r="L98" i="51"/>
  <c r="K98" i="51"/>
  <c r="J98" i="51"/>
  <c r="L97" i="51"/>
  <c r="K97" i="51"/>
  <c r="J97" i="51"/>
  <c r="L96" i="51"/>
  <c r="K96" i="51"/>
  <c r="J96" i="51"/>
  <c r="L95" i="51"/>
  <c r="K95" i="51"/>
  <c r="J95" i="51"/>
  <c r="L94" i="51"/>
  <c r="K94" i="51"/>
  <c r="J94" i="51"/>
  <c r="L93" i="51"/>
  <c r="K93" i="51"/>
  <c r="J93" i="51"/>
  <c r="L92" i="51"/>
  <c r="K92" i="51"/>
  <c r="J92" i="51"/>
  <c r="L91" i="51"/>
  <c r="K91" i="51"/>
  <c r="J91" i="51"/>
  <c r="L90" i="51"/>
  <c r="K90" i="51"/>
  <c r="J90" i="51"/>
  <c r="L89" i="51"/>
  <c r="K89" i="51"/>
  <c r="J89" i="51"/>
  <c r="L88" i="51"/>
  <c r="K88" i="51"/>
  <c r="J88" i="51"/>
  <c r="L87" i="51"/>
  <c r="K87" i="51"/>
  <c r="J87" i="51"/>
  <c r="L86" i="51"/>
  <c r="K86" i="51"/>
  <c r="J86" i="51"/>
  <c r="L85" i="51"/>
  <c r="K85" i="51"/>
  <c r="J85" i="51"/>
  <c r="L84" i="51"/>
  <c r="K84" i="51"/>
  <c r="J84" i="51"/>
  <c r="L83" i="51"/>
  <c r="K83" i="51"/>
  <c r="J83" i="51"/>
  <c r="L82" i="51"/>
  <c r="K82" i="51"/>
  <c r="J82" i="51"/>
  <c r="L81" i="51"/>
  <c r="K81" i="51"/>
  <c r="J81" i="51"/>
  <c r="L80" i="51"/>
  <c r="K80" i="51"/>
  <c r="J80" i="51"/>
  <c r="L79" i="51"/>
  <c r="K79" i="51"/>
  <c r="J79" i="51"/>
  <c r="L78" i="51"/>
  <c r="K78" i="51"/>
  <c r="J78" i="51"/>
  <c r="L77" i="51"/>
  <c r="K77" i="51"/>
  <c r="J77" i="51"/>
  <c r="L76" i="51"/>
  <c r="K76" i="51"/>
  <c r="J76" i="51"/>
  <c r="L75" i="51"/>
  <c r="K75" i="51"/>
  <c r="J75" i="51"/>
  <c r="L74" i="51"/>
  <c r="K74" i="51"/>
  <c r="J74" i="51"/>
  <c r="L73" i="51"/>
  <c r="K73" i="51"/>
  <c r="J73" i="51"/>
  <c r="L72" i="51"/>
  <c r="K72" i="51"/>
  <c r="J72" i="51"/>
  <c r="L71" i="51"/>
  <c r="K71" i="51"/>
  <c r="J71" i="51"/>
  <c r="L70" i="51"/>
  <c r="K70" i="51"/>
  <c r="J70" i="51"/>
  <c r="L69" i="51"/>
  <c r="K69" i="51"/>
  <c r="J69" i="51"/>
  <c r="L68" i="51"/>
  <c r="K68" i="51"/>
  <c r="J68" i="51"/>
  <c r="L67" i="51"/>
  <c r="K67" i="51"/>
  <c r="J67" i="51"/>
  <c r="L66" i="51"/>
  <c r="K66" i="51"/>
  <c r="J66" i="51"/>
  <c r="L65" i="51"/>
  <c r="K65" i="51"/>
  <c r="J65" i="51"/>
  <c r="L64" i="51"/>
  <c r="K64" i="51"/>
  <c r="J64" i="51"/>
  <c r="L63" i="51"/>
  <c r="K63" i="51"/>
  <c r="J63" i="51"/>
  <c r="L62" i="51"/>
  <c r="K62" i="51"/>
  <c r="J62" i="51"/>
  <c r="L61" i="51"/>
  <c r="K61" i="51"/>
  <c r="J61" i="51"/>
  <c r="L60" i="51"/>
  <c r="K60" i="51"/>
  <c r="J60" i="51"/>
  <c r="L59" i="51"/>
  <c r="K59" i="51"/>
  <c r="J59" i="51"/>
  <c r="L58" i="51"/>
  <c r="K58" i="51"/>
  <c r="J58" i="51"/>
  <c r="L57" i="51"/>
  <c r="K57" i="51"/>
  <c r="J57" i="51"/>
  <c r="L56" i="51"/>
  <c r="K56" i="51"/>
  <c r="J56" i="51"/>
  <c r="L55" i="51"/>
  <c r="K55" i="51"/>
  <c r="J55" i="51"/>
  <c r="L54" i="51"/>
  <c r="K54" i="51"/>
  <c r="J54" i="51"/>
  <c r="L53" i="51"/>
  <c r="K53" i="51"/>
  <c r="J53" i="51"/>
  <c r="L52" i="51"/>
  <c r="K52" i="51"/>
  <c r="J52" i="51"/>
  <c r="L51" i="51"/>
  <c r="K51" i="51"/>
  <c r="J51" i="51"/>
  <c r="L50" i="51"/>
  <c r="K50" i="51"/>
  <c r="J50" i="51"/>
  <c r="L49" i="51"/>
  <c r="K49" i="51"/>
  <c r="J49" i="51"/>
  <c r="L48" i="51"/>
  <c r="K48" i="51"/>
  <c r="J48" i="51"/>
  <c r="L47" i="51"/>
  <c r="K47" i="51"/>
  <c r="J47" i="51"/>
  <c r="L46" i="51"/>
  <c r="K46" i="51"/>
  <c r="J46" i="51"/>
  <c r="L44" i="51"/>
  <c r="K44" i="51"/>
  <c r="J44" i="51"/>
  <c r="L43" i="51"/>
  <c r="K43" i="51"/>
  <c r="J43" i="51"/>
  <c r="L42" i="51"/>
  <c r="K42" i="51"/>
  <c r="J42" i="51"/>
  <c r="L41" i="51"/>
  <c r="K41" i="51"/>
  <c r="J41" i="51"/>
  <c r="L40" i="51"/>
  <c r="K40" i="51"/>
  <c r="J40" i="51"/>
  <c r="L39" i="51"/>
  <c r="K39" i="51"/>
  <c r="J39" i="51"/>
  <c r="L38" i="51"/>
  <c r="K38" i="51"/>
  <c r="J38" i="51"/>
  <c r="L37" i="51"/>
  <c r="K37" i="51"/>
  <c r="J37" i="51"/>
  <c r="L36" i="51"/>
  <c r="K36" i="51"/>
  <c r="J36" i="51"/>
  <c r="L35" i="51"/>
  <c r="K35" i="51"/>
  <c r="J35" i="51"/>
  <c r="L34" i="51"/>
  <c r="K34" i="51"/>
  <c r="J34" i="51"/>
  <c r="L33" i="51"/>
  <c r="K33" i="51"/>
  <c r="J33" i="51"/>
  <c r="L32" i="51"/>
  <c r="K32" i="51"/>
  <c r="J32" i="51"/>
  <c r="L31" i="51"/>
  <c r="K31" i="51"/>
  <c r="J31" i="51"/>
  <c r="L30" i="51"/>
  <c r="K30" i="51"/>
  <c r="J30" i="51"/>
  <c r="L29" i="51"/>
  <c r="K29" i="51"/>
  <c r="J29" i="51"/>
  <c r="L28" i="51"/>
  <c r="K28" i="51"/>
  <c r="J28" i="51"/>
  <c r="L27" i="51"/>
  <c r="K27" i="51"/>
  <c r="J27" i="51"/>
  <c r="L26" i="51"/>
  <c r="K26" i="51"/>
  <c r="J26" i="51"/>
  <c r="L25" i="51"/>
  <c r="K25" i="51"/>
  <c r="J25" i="51"/>
  <c r="L24" i="51"/>
  <c r="K24" i="51"/>
  <c r="J24" i="51"/>
  <c r="L23" i="51"/>
  <c r="K23" i="51"/>
  <c r="J23" i="51"/>
  <c r="L22" i="51"/>
  <c r="K22" i="51"/>
  <c r="J22" i="51"/>
  <c r="L21" i="51"/>
  <c r="K21" i="51"/>
  <c r="J21" i="51"/>
  <c r="L20" i="51"/>
  <c r="K20" i="51"/>
  <c r="J20" i="51"/>
  <c r="L19" i="51"/>
  <c r="K19" i="51"/>
  <c r="J19" i="51"/>
  <c r="L18" i="51"/>
  <c r="K18" i="51"/>
  <c r="J18" i="51"/>
  <c r="L17" i="51"/>
  <c r="K17" i="51"/>
  <c r="J17" i="51"/>
  <c r="L16" i="51"/>
  <c r="K16" i="51"/>
  <c r="J16" i="51"/>
  <c r="L15" i="51"/>
  <c r="K15" i="51"/>
  <c r="J15" i="51"/>
  <c r="L14" i="51"/>
  <c r="K14" i="51"/>
  <c r="J14" i="51"/>
  <c r="L13" i="51"/>
  <c r="K13" i="51"/>
  <c r="J13" i="51"/>
  <c r="L12" i="51"/>
  <c r="K12" i="51"/>
  <c r="J12" i="51"/>
  <c r="L11" i="51"/>
  <c r="K11" i="51"/>
  <c r="J11" i="51"/>
  <c r="L10" i="51"/>
  <c r="K10" i="51"/>
  <c r="J10" i="51"/>
  <c r="I8" i="51"/>
  <c r="H8" i="51"/>
  <c r="G8" i="51"/>
  <c r="C8" i="51"/>
  <c r="B8" i="51"/>
  <c r="A8" i="51"/>
  <c r="J6" i="51"/>
  <c r="H6" i="51"/>
  <c r="F6" i="51"/>
  <c r="J5" i="51"/>
  <c r="H5" i="51"/>
  <c r="F5" i="51"/>
  <c r="J4" i="51"/>
  <c r="H4" i="51"/>
  <c r="F4" i="51"/>
  <c r="C4" i="51"/>
  <c r="J3" i="51"/>
  <c r="H3" i="51"/>
  <c r="F3" i="51"/>
  <c r="C3" i="51"/>
  <c r="T2" i="51"/>
  <c r="J2" i="51"/>
  <c r="H2" i="51"/>
  <c r="F2" i="51"/>
  <c r="E2" i="51"/>
  <c r="J2" i="49"/>
  <c r="H2" i="49"/>
  <c r="H5" i="49"/>
  <c r="H4" i="49"/>
  <c r="H3" i="49"/>
  <c r="F4" i="49"/>
  <c r="F3" i="49"/>
  <c r="F2" i="49"/>
  <c r="F1" i="51" l="1"/>
  <c r="H1" i="51"/>
  <c r="F7" i="51"/>
  <c r="C2" i="51" s="1"/>
  <c r="J1" i="51"/>
  <c r="E1" i="51" l="1"/>
  <c r="E3" i="51" s="1"/>
  <c r="E5" i="51" s="1"/>
  <c r="K7" i="51"/>
  <c r="X121" i="6"/>
  <c r="E6" i="51" l="1"/>
  <c r="E7" i="51" s="1"/>
  <c r="C90" i="6"/>
  <c r="X120" i="6"/>
  <c r="T52" i="23" l="1"/>
  <c r="W49" i="23"/>
  <c r="M440" i="45" l="1"/>
  <c r="M441" i="45" s="1"/>
  <c r="M442" i="45" s="1"/>
  <c r="M443" i="45" s="1"/>
  <c r="M444" i="45" s="1"/>
  <c r="M445" i="45" s="1"/>
  <c r="M446" i="45" s="1"/>
  <c r="M447" i="45" s="1"/>
  <c r="M448" i="45" s="1"/>
  <c r="M449" i="45" s="1"/>
  <c r="M450" i="45" s="1"/>
  <c r="M451" i="45" s="1"/>
  <c r="M452" i="45" s="1"/>
  <c r="M453" i="45" s="1"/>
  <c r="M454" i="45" s="1"/>
  <c r="M455" i="45" s="1"/>
  <c r="M456" i="45" s="1"/>
  <c r="M458" i="45" s="1"/>
  <c r="M459" i="45" s="1"/>
  <c r="M460" i="45" s="1"/>
  <c r="M461" i="45" s="1"/>
  <c r="M462" i="45" s="1"/>
  <c r="M463" i="45" s="1"/>
  <c r="M464" i="45" s="1"/>
  <c r="M465" i="45" s="1"/>
  <c r="M466" i="45" s="1"/>
  <c r="M467" i="45" s="1"/>
  <c r="M468" i="45" s="1"/>
  <c r="M469" i="45" s="1"/>
  <c r="M470" i="45" s="1"/>
  <c r="M471" i="45" s="1"/>
  <c r="M472" i="45" s="1"/>
  <c r="M473" i="45" s="1"/>
  <c r="M474" i="45" s="1"/>
  <c r="M475" i="45" s="1"/>
  <c r="M476" i="45" s="1"/>
  <c r="M477" i="45" s="1"/>
  <c r="M478" i="45" s="1"/>
  <c r="M479" i="45" s="1"/>
  <c r="M482" i="45" s="1"/>
  <c r="M483" i="45" s="1"/>
  <c r="M484" i="45" s="1"/>
  <c r="M485" i="45" s="1"/>
  <c r="M486" i="45" s="1"/>
  <c r="M487" i="45" s="1"/>
  <c r="M488" i="45" s="1"/>
  <c r="M489" i="45" s="1"/>
  <c r="M490" i="45" s="1"/>
  <c r="M491" i="45" s="1"/>
  <c r="M492" i="45" s="1"/>
  <c r="M493" i="45" s="1"/>
  <c r="M494" i="45" s="1"/>
  <c r="M495" i="45" s="1"/>
  <c r="M496" i="45" s="1"/>
  <c r="M497" i="45" s="1"/>
  <c r="M498" i="45" s="1"/>
  <c r="M499" i="45" s="1"/>
  <c r="M500" i="45" s="1"/>
  <c r="M501" i="45" s="1"/>
  <c r="M502" i="45" s="1"/>
  <c r="M503" i="45" s="1"/>
  <c r="M504" i="45" s="1"/>
  <c r="M505" i="45" s="1"/>
  <c r="M506" i="45" s="1"/>
  <c r="M507" i="45" s="1"/>
  <c r="M508" i="45" s="1"/>
  <c r="M509" i="45" s="1"/>
  <c r="M512" i="45" s="1"/>
  <c r="M513" i="45" s="1"/>
  <c r="M514" i="45" s="1"/>
  <c r="M515" i="45" s="1"/>
  <c r="M516" i="45" s="1"/>
  <c r="M517" i="45" s="1"/>
  <c r="M518" i="45" s="1"/>
  <c r="M519" i="45" s="1"/>
  <c r="M520" i="45" s="1"/>
  <c r="M521" i="45" s="1"/>
  <c r="M522" i="45" s="1"/>
  <c r="M523" i="45" s="1"/>
  <c r="M524" i="45" s="1"/>
  <c r="M525" i="45" s="1"/>
  <c r="M526" i="45" s="1"/>
  <c r="M527" i="45" s="1"/>
  <c r="M528" i="45" s="1"/>
  <c r="M529" i="45" s="1"/>
  <c r="M530" i="45" s="1"/>
  <c r="M531" i="45" s="1"/>
  <c r="M532" i="45" s="1"/>
  <c r="M533" i="45" s="1"/>
  <c r="M534" i="45" s="1"/>
  <c r="M535" i="45" s="1"/>
  <c r="M536" i="45" s="1"/>
  <c r="M537" i="45" s="1"/>
  <c r="M538" i="45" s="1"/>
  <c r="M539" i="45" s="1"/>
  <c r="M540" i="45" s="1"/>
  <c r="M542" i="45" s="1"/>
  <c r="M543" i="45" s="1"/>
  <c r="M544" i="45" s="1"/>
  <c r="M545" i="45" s="1"/>
  <c r="M546" i="45" s="1"/>
  <c r="M547" i="45" s="1"/>
  <c r="M548" i="45" s="1"/>
  <c r="M549" i="45" s="1"/>
  <c r="M550" i="45" s="1"/>
  <c r="M551" i="45" s="1"/>
  <c r="M552" i="45" s="1"/>
  <c r="M553" i="45" s="1"/>
  <c r="M554" i="45" s="1"/>
  <c r="M555" i="45" s="1"/>
  <c r="M556" i="45" s="1"/>
  <c r="M557" i="45" s="1"/>
  <c r="M558" i="45" s="1"/>
  <c r="M559" i="45" s="1"/>
  <c r="M562" i="45" s="1"/>
  <c r="M438" i="45"/>
  <c r="M563" i="45" l="1"/>
  <c r="F563" i="45"/>
  <c r="K437" i="45"/>
  <c r="J437" i="45"/>
  <c r="I437" i="45"/>
  <c r="H437" i="45"/>
  <c r="M564" i="45" l="1"/>
  <c r="F564" i="45"/>
  <c r="G437" i="45"/>
  <c r="M565" i="45" l="1"/>
  <c r="F565" i="45"/>
  <c r="T51" i="23"/>
  <c r="M566" i="45" l="1"/>
  <c r="F566" i="45"/>
  <c r="F1" i="35"/>
  <c r="B84" i="35" s="1"/>
  <c r="B90" i="35"/>
  <c r="F567" i="45" l="1"/>
  <c r="M568" i="45"/>
  <c r="M567" i="45"/>
  <c r="F568" i="45" s="1"/>
  <c r="M580" i="45"/>
  <c r="X49" i="23"/>
  <c r="M569" i="45" l="1"/>
  <c r="F569" i="45"/>
  <c r="M581" i="45"/>
  <c r="F581" i="45"/>
  <c r="K408" i="45"/>
  <c r="J408" i="45"/>
  <c r="I408" i="45"/>
  <c r="H408" i="45"/>
  <c r="M570" i="45" l="1"/>
  <c r="F570" i="45"/>
  <c r="M582" i="45"/>
  <c r="F582" i="45"/>
  <c r="Z98" i="6"/>
  <c r="Z97" i="6"/>
  <c r="Z95" i="6"/>
  <c r="Z94" i="6"/>
  <c r="Z93" i="6"/>
  <c r="Z92" i="6"/>
  <c r="Z91" i="6"/>
  <c r="Z90" i="6"/>
  <c r="Z89" i="6"/>
  <c r="Z88" i="6"/>
  <c r="Z87" i="6"/>
  <c r="Z86" i="6"/>
  <c r="Z85" i="6"/>
  <c r="Z84" i="6"/>
  <c r="Z83" i="6"/>
  <c r="Z82" i="6"/>
  <c r="Z81" i="6"/>
  <c r="Z80" i="6"/>
  <c r="Z79" i="6"/>
  <c r="Z78" i="6"/>
  <c r="Z77" i="6"/>
  <c r="Z76" i="6"/>
  <c r="Z75" i="6"/>
  <c r="Z74" i="6"/>
  <c r="Z73" i="6"/>
  <c r="Z72" i="6"/>
  <c r="Z69" i="6"/>
  <c r="Z68" i="6"/>
  <c r="Z64" i="6"/>
  <c r="Z63" i="6"/>
  <c r="Z62" i="6"/>
  <c r="Z61" i="6"/>
  <c r="Z60" i="6"/>
  <c r="Z59" i="6"/>
  <c r="Z58" i="6"/>
  <c r="Z57" i="6"/>
  <c r="Z71" i="6"/>
  <c r="Z56" i="6"/>
  <c r="Z55" i="6"/>
  <c r="Z54" i="6"/>
  <c r="Z53" i="6"/>
  <c r="Z51" i="6"/>
  <c r="Z50" i="6"/>
  <c r="Z70" i="6"/>
  <c r="Z49" i="6"/>
  <c r="Z48" i="6"/>
  <c r="Z47" i="6"/>
  <c r="Z46" i="6"/>
  <c r="Z45" i="6"/>
  <c r="Z44" i="6"/>
  <c r="Z43" i="6"/>
  <c r="Z42" i="6"/>
  <c r="Z41" i="6"/>
  <c r="Z40" i="6"/>
  <c r="Z39" i="6"/>
  <c r="Z38" i="6"/>
  <c r="Z37" i="6"/>
  <c r="Z36" i="6"/>
  <c r="Z35" i="6"/>
  <c r="Z34" i="6"/>
  <c r="Z32" i="6"/>
  <c r="Z31" i="6"/>
  <c r="Z30" i="6"/>
  <c r="Z29" i="6"/>
  <c r="Z28" i="6"/>
  <c r="Z26" i="6"/>
  <c r="Q82" i="35"/>
  <c r="Q81" i="35"/>
  <c r="Q79" i="35"/>
  <c r="Q78" i="35"/>
  <c r="O82" i="35"/>
  <c r="O81" i="35"/>
  <c r="O79" i="35"/>
  <c r="O78" i="35"/>
  <c r="M571" i="45" l="1"/>
  <c r="F571" i="45"/>
  <c r="M583" i="45"/>
  <c r="F583" i="45"/>
  <c r="Q77" i="35"/>
  <c r="O77" i="35"/>
  <c r="Z25" i="6"/>
  <c r="Z24" i="6"/>
  <c r="Z23" i="6"/>
  <c r="Z22" i="6"/>
  <c r="Z21" i="6"/>
  <c r="Z20" i="6"/>
  <c r="Z19" i="6"/>
  <c r="Z18" i="6"/>
  <c r="Z17" i="6"/>
  <c r="Z16" i="6"/>
  <c r="Z15" i="6"/>
  <c r="Z14" i="6"/>
  <c r="Z13" i="6"/>
  <c r="Z12" i="6"/>
  <c r="Z11" i="6"/>
  <c r="Z10" i="6"/>
  <c r="Z9" i="6"/>
  <c r="Z8" i="6"/>
  <c r="Z7" i="6"/>
  <c r="Z6" i="6"/>
  <c r="Z5" i="6"/>
  <c r="Z4" i="6"/>
  <c r="Z66" i="6"/>
  <c r="Z3" i="6"/>
  <c r="M82" i="35"/>
  <c r="M79" i="35"/>
  <c r="M78" i="35"/>
  <c r="M77" i="35"/>
  <c r="M572" i="45" l="1"/>
  <c r="F572" i="45"/>
  <c r="M584" i="45"/>
  <c r="F584" i="45"/>
  <c r="T50" i="23"/>
  <c r="S50" i="23"/>
  <c r="M573" i="45" l="1"/>
  <c r="F573" i="45"/>
  <c r="M585" i="45"/>
  <c r="F585" i="45"/>
  <c r="B21" i="43"/>
  <c r="A21" i="43"/>
  <c r="A41" i="43"/>
  <c r="M574" i="45" l="1"/>
  <c r="F574" i="45"/>
  <c r="M586" i="45"/>
  <c r="F586" i="45"/>
  <c r="K393" i="45"/>
  <c r="J393" i="45"/>
  <c r="I393" i="45"/>
  <c r="H393" i="45"/>
  <c r="M575" i="45" l="1"/>
  <c r="F575" i="45"/>
  <c r="M587" i="45"/>
  <c r="F587" i="45"/>
  <c r="G393" i="45"/>
  <c r="T49" i="23"/>
  <c r="S49" i="23"/>
  <c r="X119" i="6"/>
  <c r="G1" i="6"/>
  <c r="M576" i="45" l="1"/>
  <c r="F576" i="45"/>
  <c r="M588" i="45"/>
  <c r="F588" i="45"/>
  <c r="R23" i="6"/>
  <c r="S23" i="6"/>
  <c r="V23" i="6"/>
  <c r="Y23" i="6"/>
  <c r="U23" i="6"/>
  <c r="T23" i="6"/>
  <c r="X23" i="6"/>
  <c r="M577" i="45" l="1"/>
  <c r="F577" i="45"/>
  <c r="M589" i="45"/>
  <c r="F589" i="45"/>
  <c r="K367" i="45"/>
  <c r="J367" i="45"/>
  <c r="H367" i="45"/>
  <c r="I367" i="45"/>
  <c r="E367" i="45"/>
  <c r="M578" i="45" l="1"/>
  <c r="F578" i="45"/>
  <c r="M590" i="45"/>
  <c r="F590" i="45"/>
  <c r="G367" i="45"/>
  <c r="Y117" i="6"/>
  <c r="U117" i="6"/>
  <c r="T117" i="6"/>
  <c r="X117" i="6"/>
  <c r="M591" i="45" l="1"/>
  <c r="F591" i="45"/>
  <c r="M344" i="45"/>
  <c r="M592" i="45" l="1"/>
  <c r="F592" i="45"/>
  <c r="I342" i="45"/>
  <c r="H342" i="45"/>
  <c r="G342" i="45" l="1"/>
  <c r="X48" i="23"/>
  <c r="W48" i="23"/>
  <c r="U48" i="23"/>
  <c r="T48" i="23"/>
  <c r="S48" i="23"/>
  <c r="P48" i="23"/>
  <c r="I318" i="45" l="1"/>
  <c r="H318" i="45"/>
  <c r="E316" i="45"/>
  <c r="G318" i="45" l="1"/>
  <c r="E306" i="45"/>
  <c r="J4" i="49" l="1"/>
  <c r="J3" i="49"/>
  <c r="L10" i="49" l="1"/>
  <c r="K10" i="49"/>
  <c r="J10" i="49"/>
  <c r="C8" i="49"/>
  <c r="B8" i="49"/>
  <c r="A8" i="49"/>
  <c r="J6" i="49"/>
  <c r="H6" i="49"/>
  <c r="H1" i="49" s="1"/>
  <c r="F6" i="49"/>
  <c r="J5" i="49"/>
  <c r="F5" i="49"/>
  <c r="T2" i="49"/>
  <c r="E2" i="49"/>
  <c r="F7" i="49" l="1"/>
  <c r="K7" i="49" s="1"/>
  <c r="F1" i="49"/>
  <c r="J1" i="49"/>
  <c r="A2" i="43"/>
  <c r="A3" i="43"/>
  <c r="A4" i="43"/>
  <c r="A5" i="43"/>
  <c r="A6" i="43"/>
  <c r="A7" i="43"/>
  <c r="A8" i="43"/>
  <c r="A9" i="43"/>
  <c r="A10" i="43"/>
  <c r="A11" i="43"/>
  <c r="A12" i="43"/>
  <c r="A13" i="43"/>
  <c r="A14" i="43"/>
  <c r="A15" i="43"/>
  <c r="A16" i="43"/>
  <c r="A17" i="43"/>
  <c r="A18" i="43"/>
  <c r="A19" i="43"/>
  <c r="A20" i="43"/>
  <c r="A22" i="43"/>
  <c r="A23" i="43"/>
  <c r="A24" i="43"/>
  <c r="A25" i="43"/>
  <c r="A26" i="43"/>
  <c r="A27" i="43"/>
  <c r="A28" i="43"/>
  <c r="A29" i="43"/>
  <c r="A30" i="43"/>
  <c r="A31" i="43"/>
  <c r="A32" i="43"/>
  <c r="A33" i="43"/>
  <c r="A34" i="43"/>
  <c r="A35" i="43"/>
  <c r="A36" i="43"/>
  <c r="A37" i="43"/>
  <c r="A38" i="43"/>
  <c r="A39" i="43"/>
  <c r="A40" i="43"/>
  <c r="A42" i="43"/>
  <c r="A43" i="43"/>
  <c r="A44" i="43"/>
  <c r="A45" i="43"/>
  <c r="A46" i="43"/>
  <c r="A47" i="43"/>
  <c r="A48" i="43"/>
  <c r="A49" i="43"/>
  <c r="A50" i="43"/>
  <c r="A51" i="43"/>
  <c r="A52" i="43"/>
  <c r="A53" i="43"/>
  <c r="A54" i="43"/>
  <c r="A55" i="43"/>
  <c r="A56" i="43"/>
  <c r="A57" i="43"/>
  <c r="A58" i="43"/>
  <c r="A59" i="43"/>
  <c r="A60" i="43"/>
  <c r="A61" i="43"/>
  <c r="A62" i="43"/>
  <c r="A63" i="43"/>
  <c r="A64" i="43"/>
  <c r="A65" i="43"/>
  <c r="A66" i="43"/>
  <c r="A67" i="43"/>
  <c r="A68" i="43"/>
  <c r="A69" i="43"/>
  <c r="A70" i="43"/>
  <c r="A71" i="43"/>
  <c r="A72" i="43"/>
  <c r="A73" i="43"/>
  <c r="A74" i="43"/>
  <c r="C2" i="49" l="1"/>
  <c r="E1" i="49" s="1"/>
  <c r="E3" i="49" s="1"/>
  <c r="E5" i="49" s="1"/>
  <c r="I300" i="45"/>
  <c r="H300" i="45"/>
  <c r="M300" i="45" s="1"/>
  <c r="M277" i="45"/>
  <c r="M278" i="45" s="1"/>
  <c r="M279" i="45" s="1"/>
  <c r="M280" i="45" s="1"/>
  <c r="M281" i="45" s="1"/>
  <c r="M282" i="45" s="1"/>
  <c r="M283" i="45" s="1"/>
  <c r="M284" i="45" s="1"/>
  <c r="M285" i="45" s="1"/>
  <c r="M286" i="45" s="1"/>
  <c r="M287" i="45" s="1"/>
  <c r="M288" i="45" s="1"/>
  <c r="M289" i="45" s="1"/>
  <c r="M290" i="45" s="1"/>
  <c r="M291" i="45" s="1"/>
  <c r="M292" i="45" s="1"/>
  <c r="M293" i="45" s="1"/>
  <c r="M294" i="45" s="1"/>
  <c r="M295" i="45" s="1"/>
  <c r="M296" i="45" s="1"/>
  <c r="M297" i="45" s="1"/>
  <c r="M298" i="45" s="1"/>
  <c r="M299" i="45" s="1"/>
  <c r="G300" i="45" l="1"/>
  <c r="E6" i="49"/>
  <c r="E7" i="49" s="1"/>
  <c r="M303" i="45"/>
  <c r="M304" i="45" s="1"/>
  <c r="M305" i="45" s="1"/>
  <c r="M306" i="45" s="1"/>
  <c r="M307" i="45" s="1"/>
  <c r="M308" i="45" s="1"/>
  <c r="M309" i="45" s="1"/>
  <c r="M310" i="45" s="1"/>
  <c r="M311" i="45" s="1"/>
  <c r="M312" i="45" s="1"/>
  <c r="M313" i="45" s="1"/>
  <c r="M314" i="45" s="1"/>
  <c r="M315" i="45" s="1"/>
  <c r="M316" i="45" s="1"/>
  <c r="M317" i="45" s="1"/>
  <c r="M320" i="45" s="1"/>
  <c r="M321" i="45" s="1"/>
  <c r="M322" i="45" s="1"/>
  <c r="M323" i="45" s="1"/>
  <c r="M324" i="45" s="1"/>
  <c r="M325" i="45" s="1"/>
  <c r="M326" i="45" s="1"/>
  <c r="M327" i="45" s="1"/>
  <c r="M328" i="45" s="1"/>
  <c r="M329" i="45" s="1"/>
  <c r="M330" i="45" s="1"/>
  <c r="M331" i="45" s="1"/>
  <c r="M332" i="45" s="1"/>
  <c r="M333" i="45" s="1"/>
  <c r="M334" i="45" s="1"/>
  <c r="M335" i="45" s="1"/>
  <c r="M336" i="45" s="1"/>
  <c r="M337" i="45" s="1"/>
  <c r="M338" i="45" s="1"/>
  <c r="M339" i="45" s="1"/>
  <c r="M340" i="45" s="1"/>
  <c r="M345" i="45" s="1"/>
  <c r="M346" i="45" s="1"/>
  <c r="M347" i="45" s="1"/>
  <c r="M348" i="45" s="1"/>
  <c r="M349" i="45" s="1"/>
  <c r="M350" i="45" s="1"/>
  <c r="M351" i="45" s="1"/>
  <c r="M352" i="45" s="1"/>
  <c r="M353" i="45" s="1"/>
  <c r="M354" i="45" s="1"/>
  <c r="M355" i="45" s="1"/>
  <c r="M356" i="45" s="1"/>
  <c r="M357" i="45" s="1"/>
  <c r="M358" i="45" s="1"/>
  <c r="M359" i="45" s="1"/>
  <c r="M360" i="45" s="1"/>
  <c r="M361" i="45" s="1"/>
  <c r="M362" i="45" s="1"/>
  <c r="M363" i="45" s="1"/>
  <c r="M364" i="45" s="1"/>
  <c r="M365" i="45" s="1"/>
  <c r="M366" i="45" s="1"/>
  <c r="M370" i="45" s="1"/>
  <c r="M371" i="45" s="1"/>
  <c r="M372" i="45" s="1"/>
  <c r="M373" i="45" s="1"/>
  <c r="M374" i="45" s="1"/>
  <c r="M375" i="45" s="1"/>
  <c r="M376" i="45" s="1"/>
  <c r="M377" i="45" s="1"/>
  <c r="M378" i="45" s="1"/>
  <c r="M379" i="45" s="1"/>
  <c r="M380" i="45" s="1"/>
  <c r="M381" i="45" s="1"/>
  <c r="M382" i="45" s="1"/>
  <c r="M383" i="45" s="1"/>
  <c r="M384" i="45" s="1"/>
  <c r="M385" i="45" s="1"/>
  <c r="M386" i="45" s="1"/>
  <c r="M387" i="45" s="1"/>
  <c r="M388" i="45" s="1"/>
  <c r="M389" i="45" s="1"/>
  <c r="M390" i="45" s="1"/>
  <c r="M391" i="45" s="1"/>
  <c r="M392" i="45" s="1"/>
  <c r="M396" i="45" s="1"/>
  <c r="M397" i="45" s="1"/>
  <c r="M398" i="45" s="1"/>
  <c r="M399" i="45" s="1"/>
  <c r="M400" i="45" s="1"/>
  <c r="M401" i="45" s="1"/>
  <c r="M402" i="45" s="1"/>
  <c r="M403" i="45" s="1"/>
  <c r="M404" i="45" s="1"/>
  <c r="M405" i="45" s="1"/>
  <c r="M406" i="45" s="1"/>
  <c r="M407" i="45" s="1"/>
  <c r="K275" i="45"/>
  <c r="J275" i="45"/>
  <c r="I275" i="45"/>
  <c r="H275" i="45"/>
  <c r="E270" i="45"/>
  <c r="E262" i="45"/>
  <c r="G275" i="45" l="1"/>
  <c r="C18" i="27"/>
  <c r="X46" i="23"/>
  <c r="W46" i="23"/>
  <c r="T46" i="23"/>
  <c r="S46" i="23"/>
  <c r="F2" i="48" l="1"/>
  <c r="G2" i="48"/>
  <c r="H2" i="48"/>
  <c r="I2" i="48"/>
  <c r="J2" i="48"/>
  <c r="K2" i="48"/>
  <c r="L2" i="48"/>
  <c r="M2" i="48"/>
  <c r="N2" i="48"/>
  <c r="O2" i="48"/>
  <c r="P2" i="48"/>
  <c r="R65" i="48"/>
  <c r="Q65" i="48"/>
  <c r="A65" i="48"/>
  <c r="C65" i="48" s="1"/>
  <c r="R64" i="48"/>
  <c r="Q64" i="48"/>
  <c r="A64" i="48"/>
  <c r="C64" i="48" s="1"/>
  <c r="R63" i="48"/>
  <c r="Q63" i="48"/>
  <c r="A63" i="48"/>
  <c r="C63" i="48" s="1"/>
  <c r="R62" i="48"/>
  <c r="Q62" i="48"/>
  <c r="A62" i="48"/>
  <c r="C62" i="48" s="1"/>
  <c r="R61" i="48"/>
  <c r="Q61" i="48"/>
  <c r="A61" i="48"/>
  <c r="C61" i="48" s="1"/>
  <c r="R60" i="48"/>
  <c r="Q60" i="48"/>
  <c r="A60" i="48"/>
  <c r="C60" i="48" s="1"/>
  <c r="R59" i="48"/>
  <c r="Q59" i="48"/>
  <c r="A59" i="48"/>
  <c r="C59" i="48" s="1"/>
  <c r="R58" i="48"/>
  <c r="Q58" i="48"/>
  <c r="A58" i="48"/>
  <c r="C58" i="48" s="1"/>
  <c r="R57" i="48"/>
  <c r="Q57" i="48"/>
  <c r="A57" i="48"/>
  <c r="C57" i="48" s="1"/>
  <c r="R56" i="48"/>
  <c r="Q56" i="48"/>
  <c r="A56" i="48"/>
  <c r="C56" i="48" s="1"/>
  <c r="R55" i="48"/>
  <c r="Q55" i="48"/>
  <c r="A55" i="48"/>
  <c r="C55" i="48" s="1"/>
  <c r="R54" i="48"/>
  <c r="Q54" i="48"/>
  <c r="A54" i="48"/>
  <c r="C54" i="48" s="1"/>
  <c r="R53" i="48"/>
  <c r="Q53" i="48"/>
  <c r="A53" i="48"/>
  <c r="C53" i="48" s="1"/>
  <c r="R52" i="48"/>
  <c r="Q52" i="48"/>
  <c r="A52" i="48"/>
  <c r="C52" i="48" s="1"/>
  <c r="R51" i="48"/>
  <c r="Q51" i="48"/>
  <c r="A51" i="48"/>
  <c r="C51" i="48" s="1"/>
  <c r="R50" i="48"/>
  <c r="Q50" i="48"/>
  <c r="A50" i="48"/>
  <c r="C50" i="48" s="1"/>
  <c r="R49" i="48"/>
  <c r="Q49" i="48"/>
  <c r="A49" i="48"/>
  <c r="C49" i="48" s="1"/>
  <c r="R48" i="48"/>
  <c r="Q48" i="48"/>
  <c r="A48" i="48"/>
  <c r="C48" i="48" s="1"/>
  <c r="R47" i="48"/>
  <c r="Q47" i="48"/>
  <c r="A47" i="48"/>
  <c r="C47" i="48" s="1"/>
  <c r="R46" i="48"/>
  <c r="Q46" i="48"/>
  <c r="A46" i="48"/>
  <c r="C46" i="48" s="1"/>
  <c r="R45" i="48"/>
  <c r="Q45" i="48"/>
  <c r="A45" i="48"/>
  <c r="C45" i="48" s="1"/>
  <c r="R44" i="48"/>
  <c r="Q44" i="48"/>
  <c r="A44" i="48"/>
  <c r="C44" i="48" s="1"/>
  <c r="R43" i="48"/>
  <c r="Q43" i="48"/>
  <c r="A43" i="48"/>
  <c r="C43" i="48" s="1"/>
  <c r="R42" i="48"/>
  <c r="Q42" i="48"/>
  <c r="A42" i="48"/>
  <c r="C42" i="48" s="1"/>
  <c r="R41" i="48"/>
  <c r="Q41" i="48"/>
  <c r="A41" i="48"/>
  <c r="C41" i="48" s="1"/>
  <c r="R40" i="48"/>
  <c r="Q40" i="48"/>
  <c r="A40" i="48"/>
  <c r="C40" i="48" s="1"/>
  <c r="R39" i="48"/>
  <c r="Q39" i="48"/>
  <c r="A39" i="48"/>
  <c r="C39" i="48" s="1"/>
  <c r="R38" i="48"/>
  <c r="Q38" i="48"/>
  <c r="A38" i="48"/>
  <c r="C38" i="48" s="1"/>
  <c r="R37" i="48"/>
  <c r="Q37" i="48"/>
  <c r="A37" i="48"/>
  <c r="C37" i="48" s="1"/>
  <c r="R36" i="48"/>
  <c r="Q36" i="48"/>
  <c r="A36" i="48"/>
  <c r="C36" i="48" s="1"/>
  <c r="R35" i="48"/>
  <c r="Q35" i="48"/>
  <c r="A35" i="48"/>
  <c r="C35" i="48" s="1"/>
  <c r="R34" i="48"/>
  <c r="Q34" i="48"/>
  <c r="A34" i="48"/>
  <c r="C34" i="48" s="1"/>
  <c r="R33" i="48"/>
  <c r="Q33" i="48"/>
  <c r="A33" i="48"/>
  <c r="C33" i="48" s="1"/>
  <c r="R32" i="48"/>
  <c r="Q32" i="48"/>
  <c r="A32" i="48"/>
  <c r="C32" i="48" s="1"/>
  <c r="R31" i="48"/>
  <c r="Q31" i="48"/>
  <c r="A31" i="48"/>
  <c r="C31" i="48" s="1"/>
  <c r="R29" i="48"/>
  <c r="Q29" i="48"/>
  <c r="A29" i="48"/>
  <c r="C29" i="48" s="1"/>
  <c r="R28" i="48"/>
  <c r="Q28" i="48"/>
  <c r="A28" i="48"/>
  <c r="C28" i="48" s="1"/>
  <c r="R27" i="48"/>
  <c r="Q27" i="48"/>
  <c r="A27" i="48"/>
  <c r="C27" i="48" s="1"/>
  <c r="R25" i="48"/>
  <c r="Q25" i="48"/>
  <c r="A25" i="48"/>
  <c r="C25" i="48" s="1"/>
  <c r="R24" i="48"/>
  <c r="Q24" i="48"/>
  <c r="A24" i="48"/>
  <c r="C24" i="48" s="1"/>
  <c r="R23" i="48"/>
  <c r="Q23" i="48"/>
  <c r="A23" i="48"/>
  <c r="C23" i="48" s="1"/>
  <c r="R22" i="48"/>
  <c r="Q22" i="48"/>
  <c r="A22" i="48"/>
  <c r="C22" i="48" s="1"/>
  <c r="R21" i="48"/>
  <c r="Q21" i="48"/>
  <c r="A21" i="48"/>
  <c r="C21" i="48" s="1"/>
  <c r="R20" i="48"/>
  <c r="Q20" i="48"/>
  <c r="A20" i="48"/>
  <c r="C20" i="48" s="1"/>
  <c r="R19" i="48"/>
  <c r="Q19" i="48"/>
  <c r="A19" i="48"/>
  <c r="C19" i="48" s="1"/>
  <c r="R18" i="48"/>
  <c r="Q18" i="48"/>
  <c r="A18" i="48"/>
  <c r="C18" i="48" s="1"/>
  <c r="R17" i="48"/>
  <c r="Q17" i="48"/>
  <c r="A17" i="48"/>
  <c r="C17" i="48" s="1"/>
  <c r="R16" i="48"/>
  <c r="Q16" i="48"/>
  <c r="A16" i="48"/>
  <c r="C16" i="48" s="1"/>
  <c r="R15" i="48"/>
  <c r="Q15" i="48"/>
  <c r="A15" i="48"/>
  <c r="C15" i="48" s="1"/>
  <c r="R14" i="48"/>
  <c r="Q14" i="48"/>
  <c r="A14" i="48"/>
  <c r="C14" i="48" s="1"/>
  <c r="R13" i="48"/>
  <c r="Q13" i="48"/>
  <c r="A13" i="48"/>
  <c r="C13" i="48" s="1"/>
  <c r="R12" i="48"/>
  <c r="Q12" i="48"/>
  <c r="A12" i="48"/>
  <c r="C12" i="48" s="1"/>
  <c r="R11" i="48"/>
  <c r="Q11" i="48"/>
  <c r="A11" i="48"/>
  <c r="C11" i="48" s="1"/>
  <c r="R10" i="48"/>
  <c r="Q10" i="48"/>
  <c r="A10" i="48"/>
  <c r="C10" i="48" s="1"/>
  <c r="R9" i="48"/>
  <c r="Q9" i="48"/>
  <c r="A9" i="48"/>
  <c r="C9" i="48" s="1"/>
  <c r="R8" i="48"/>
  <c r="Q8" i="48"/>
  <c r="A8" i="48"/>
  <c r="C8" i="48" s="1"/>
  <c r="R7" i="48"/>
  <c r="Q7" i="48"/>
  <c r="A7" i="48"/>
  <c r="C7" i="48" s="1"/>
  <c r="R6" i="48"/>
  <c r="Q6" i="48"/>
  <c r="A6" i="48"/>
  <c r="C6" i="48" s="1"/>
  <c r="R5" i="48"/>
  <c r="Q5" i="48"/>
  <c r="A5" i="48"/>
  <c r="C5" i="48" s="1"/>
  <c r="R4" i="48"/>
  <c r="Q4" i="48"/>
  <c r="A4" i="48"/>
  <c r="C4" i="48" s="1"/>
  <c r="E2" i="48"/>
  <c r="D2" i="48"/>
  <c r="R1" i="48"/>
  <c r="Q1" i="48" l="1"/>
  <c r="S6" i="48"/>
  <c r="S14" i="48"/>
  <c r="S22" i="48"/>
  <c r="S39" i="48"/>
  <c r="S46" i="48"/>
  <c r="S54" i="48"/>
  <c r="S62" i="48"/>
  <c r="S4" i="48"/>
  <c r="S12" i="48"/>
  <c r="S20" i="48"/>
  <c r="S8" i="48"/>
  <c r="S9" i="48"/>
  <c r="S16" i="48"/>
  <c r="S17" i="48"/>
  <c r="S24" i="48"/>
  <c r="S25" i="48"/>
  <c r="S29" i="48"/>
  <c r="S37" i="48"/>
  <c r="S45" i="48"/>
  <c r="S52" i="48"/>
  <c r="S60" i="48"/>
  <c r="S33" i="48"/>
  <c r="S34" i="48"/>
  <c r="S41" i="48"/>
  <c r="S42" i="48"/>
  <c r="S48" i="48"/>
  <c r="S49" i="48"/>
  <c r="S56" i="48"/>
  <c r="S57" i="48"/>
  <c r="S64" i="48"/>
  <c r="S23" i="48"/>
  <c r="S13" i="48"/>
  <c r="S21" i="48"/>
  <c r="S31" i="48"/>
  <c r="S38" i="48"/>
  <c r="S53" i="48"/>
  <c r="S61" i="48"/>
  <c r="S7" i="48"/>
  <c r="S15" i="48"/>
  <c r="S32" i="48"/>
  <c r="S40" i="48"/>
  <c r="S47" i="48"/>
  <c r="S55" i="48"/>
  <c r="S63" i="48"/>
  <c r="S5" i="48"/>
  <c r="S10" i="48"/>
  <c r="S11" i="48"/>
  <c r="S18" i="48"/>
  <c r="S19" i="48"/>
  <c r="S27" i="48"/>
  <c r="S28" i="48"/>
  <c r="S35" i="48"/>
  <c r="S36" i="48"/>
  <c r="S43" i="48"/>
  <c r="S44" i="48"/>
  <c r="S50" i="48"/>
  <c r="S51" i="48"/>
  <c r="S58" i="48"/>
  <c r="S59" i="48"/>
  <c r="S65" i="48"/>
  <c r="C1" i="48"/>
  <c r="Q2" i="48"/>
  <c r="E261" i="45"/>
  <c r="S1" i="48" l="1"/>
  <c r="E260" i="45"/>
  <c r="E259" i="45"/>
  <c r="E258" i="45" l="1"/>
  <c r="E257" i="45" l="1"/>
  <c r="E256" i="45"/>
  <c r="C269" i="24" l="1"/>
  <c r="Q45" i="23" l="1"/>
  <c r="X45" i="23"/>
  <c r="W45" i="23"/>
  <c r="U45" i="23"/>
  <c r="T45" i="23"/>
  <c r="S45" i="23"/>
  <c r="H98" i="6"/>
  <c r="H97" i="6"/>
  <c r="D97" i="6"/>
  <c r="C97" i="6"/>
  <c r="B97" i="6"/>
  <c r="H95" i="6"/>
  <c r="H94" i="6"/>
  <c r="H92" i="6"/>
  <c r="D92" i="6"/>
  <c r="C92" i="6"/>
  <c r="B92" i="6"/>
  <c r="H91" i="6"/>
  <c r="H90" i="6"/>
  <c r="D90" i="6"/>
  <c r="B90" i="6"/>
  <c r="H89" i="6"/>
  <c r="D89" i="6"/>
  <c r="C89" i="6"/>
  <c r="B89" i="6"/>
  <c r="A75" i="43"/>
  <c r="H88" i="6"/>
  <c r="D88" i="6"/>
  <c r="C88" i="6"/>
  <c r="B88" i="6"/>
  <c r="H87" i="6"/>
  <c r="G87" i="6"/>
  <c r="F87" i="6"/>
  <c r="D87" i="6"/>
  <c r="C87" i="6"/>
  <c r="B87" i="6"/>
  <c r="H86" i="6"/>
  <c r="D86" i="6"/>
  <c r="C86" i="6"/>
  <c r="B86" i="6"/>
  <c r="H85" i="6"/>
  <c r="G85" i="6"/>
  <c r="F85" i="6"/>
  <c r="D85" i="6"/>
  <c r="C85" i="6"/>
  <c r="B85" i="6"/>
  <c r="H84" i="6"/>
  <c r="G84" i="6"/>
  <c r="F84" i="6"/>
  <c r="D84" i="6"/>
  <c r="C84" i="6"/>
  <c r="B84" i="6"/>
  <c r="H83" i="6"/>
  <c r="D83" i="6"/>
  <c r="C83" i="6"/>
  <c r="B83" i="6"/>
  <c r="H82" i="6"/>
  <c r="G82" i="6"/>
  <c r="F82" i="6"/>
  <c r="D82" i="6"/>
  <c r="C82" i="6"/>
  <c r="B82" i="6"/>
  <c r="H81" i="6"/>
  <c r="G81" i="6"/>
  <c r="F81" i="6"/>
  <c r="D81" i="6"/>
  <c r="C81" i="6"/>
  <c r="B81" i="6"/>
  <c r="H80" i="6"/>
  <c r="G80" i="6"/>
  <c r="F80" i="6"/>
  <c r="D80" i="6"/>
  <c r="C80" i="6"/>
  <c r="B80" i="6"/>
  <c r="H79" i="6"/>
  <c r="G79" i="6"/>
  <c r="F79" i="6"/>
  <c r="D79" i="6"/>
  <c r="C79" i="6"/>
  <c r="B79" i="6"/>
  <c r="H78" i="6"/>
  <c r="D78" i="6"/>
  <c r="C78" i="6"/>
  <c r="B78" i="6"/>
  <c r="H77" i="6"/>
  <c r="G77" i="6"/>
  <c r="F77" i="6"/>
  <c r="D77" i="6"/>
  <c r="C77" i="6"/>
  <c r="B77" i="6"/>
  <c r="H76" i="6"/>
  <c r="G76" i="6"/>
  <c r="F76" i="6"/>
  <c r="D76" i="6"/>
  <c r="C76" i="6"/>
  <c r="M81" i="35" s="1"/>
  <c r="B76" i="6"/>
  <c r="Y118" i="6"/>
  <c r="X118" i="6"/>
  <c r="V118" i="6"/>
  <c r="U118" i="6"/>
  <c r="T118" i="6"/>
  <c r="S118" i="6"/>
  <c r="R118" i="6"/>
  <c r="M80" i="35" l="1"/>
  <c r="Q80" i="35"/>
  <c r="O80" i="35"/>
  <c r="Q83" i="35"/>
  <c r="O83" i="35"/>
  <c r="Q145" i="35"/>
  <c r="Q129" i="35"/>
  <c r="Q113" i="35"/>
  <c r="Q97" i="35"/>
  <c r="O145" i="35"/>
  <c r="O129" i="35"/>
  <c r="O113" i="35"/>
  <c r="O97" i="35"/>
  <c r="Q144" i="35"/>
  <c r="Q128" i="35"/>
  <c r="Q112" i="35"/>
  <c r="Q96" i="35"/>
  <c r="O144" i="35"/>
  <c r="O128" i="35"/>
  <c r="O112" i="35"/>
  <c r="O96" i="35"/>
  <c r="Q143" i="35"/>
  <c r="Q127" i="35"/>
  <c r="Q111" i="35"/>
  <c r="Q95" i="35"/>
  <c r="O139" i="35"/>
  <c r="O123" i="35"/>
  <c r="Q94" i="35"/>
  <c r="O102" i="35"/>
  <c r="Q122" i="35"/>
  <c r="O126" i="35"/>
  <c r="O91" i="35"/>
  <c r="Q86" i="35"/>
  <c r="O106" i="35"/>
  <c r="Q114" i="35"/>
  <c r="O111" i="35"/>
  <c r="M143" i="35"/>
  <c r="M127" i="35"/>
  <c r="M111" i="35"/>
  <c r="M95" i="35"/>
  <c r="K144" i="35"/>
  <c r="K128" i="35"/>
  <c r="K112" i="35"/>
  <c r="K96" i="35"/>
  <c r="M142" i="35"/>
  <c r="M126" i="35"/>
  <c r="M110" i="35"/>
  <c r="M94" i="35"/>
  <c r="K143" i="35"/>
  <c r="K127" i="35"/>
  <c r="K111" i="35"/>
  <c r="K95" i="35"/>
  <c r="M141" i="35"/>
  <c r="M125" i="35"/>
  <c r="M109" i="35"/>
  <c r="M93" i="35"/>
  <c r="K138" i="35"/>
  <c r="K122" i="35"/>
  <c r="K106" i="35"/>
  <c r="M140" i="35"/>
  <c r="M124" i="35"/>
  <c r="M108" i="35"/>
  <c r="M92" i="35"/>
  <c r="K137" i="35"/>
  <c r="K121" i="35"/>
  <c r="K105" i="35"/>
  <c r="Q141" i="35"/>
  <c r="Q125" i="35"/>
  <c r="Q109" i="35"/>
  <c r="Q93" i="35"/>
  <c r="O141" i="35"/>
  <c r="O125" i="35"/>
  <c r="O109" i="35"/>
  <c r="O93" i="35"/>
  <c r="Q140" i="35"/>
  <c r="Q124" i="35"/>
  <c r="Q108" i="35"/>
  <c r="Q92" i="35"/>
  <c r="O140" i="35"/>
  <c r="O124" i="35"/>
  <c r="O108" i="35"/>
  <c r="O92" i="35"/>
  <c r="Q139" i="35"/>
  <c r="Q123" i="35"/>
  <c r="Q107" i="35"/>
  <c r="Q91" i="35"/>
  <c r="O135" i="35"/>
  <c r="Q142" i="35"/>
  <c r="O130" i="35"/>
  <c r="O94" i="35"/>
  <c r="Q106" i="35"/>
  <c r="O115" i="35"/>
  <c r="Q134" i="35"/>
  <c r="O138" i="35"/>
  <c r="O98" i="35"/>
  <c r="Q98" i="35"/>
  <c r="O103" i="35"/>
  <c r="M139" i="35"/>
  <c r="M123" i="35"/>
  <c r="M107" i="35"/>
  <c r="M91" i="35"/>
  <c r="K140" i="35"/>
  <c r="K124" i="35"/>
  <c r="K108" i="35"/>
  <c r="K92" i="35"/>
  <c r="M138" i="35"/>
  <c r="M122" i="35"/>
  <c r="M106" i="35"/>
  <c r="M90" i="35"/>
  <c r="K139" i="35"/>
  <c r="K123" i="35"/>
  <c r="K107" i="35"/>
  <c r="K91" i="35"/>
  <c r="M137" i="35"/>
  <c r="M121" i="35"/>
  <c r="M105" i="35"/>
  <c r="M89" i="35"/>
  <c r="K134" i="35"/>
  <c r="K118" i="35"/>
  <c r="K102" i="35"/>
  <c r="M136" i="35"/>
  <c r="M120" i="35"/>
  <c r="M104" i="35"/>
  <c r="M88" i="35"/>
  <c r="K133" i="35"/>
  <c r="K117" i="35"/>
  <c r="K101" i="35"/>
  <c r="Q137" i="35"/>
  <c r="Q121" i="35"/>
  <c r="Q105" i="35"/>
  <c r="Q89" i="35"/>
  <c r="O137" i="35"/>
  <c r="O121" i="35"/>
  <c r="O105" i="35"/>
  <c r="O89" i="35"/>
  <c r="Q136" i="35"/>
  <c r="Q120" i="35"/>
  <c r="Q104" i="35"/>
  <c r="Q88" i="35"/>
  <c r="O136" i="35"/>
  <c r="O120" i="35"/>
  <c r="O104" i="35"/>
  <c r="O88" i="35"/>
  <c r="Q135" i="35"/>
  <c r="Q119" i="35"/>
  <c r="Q103" i="35"/>
  <c r="Q87" i="35"/>
  <c r="O131" i="35"/>
  <c r="Q126" i="35"/>
  <c r="O118" i="35"/>
  <c r="O86" i="35"/>
  <c r="Q90" i="35"/>
  <c r="O107" i="35"/>
  <c r="Q118" i="35"/>
  <c r="O122" i="35"/>
  <c r="O90" i="35"/>
  <c r="O134" i="35"/>
  <c r="O95" i="35"/>
  <c r="M135" i="35"/>
  <c r="M119" i="35"/>
  <c r="M103" i="35"/>
  <c r="K136" i="35"/>
  <c r="K120" i="35"/>
  <c r="K104" i="35"/>
  <c r="M134" i="35"/>
  <c r="M118" i="35"/>
  <c r="M102" i="35"/>
  <c r="M87" i="35"/>
  <c r="K135" i="35"/>
  <c r="Q133" i="35"/>
  <c r="O133" i="35"/>
  <c r="Q132" i="35"/>
  <c r="O132" i="35"/>
  <c r="Q131" i="35"/>
  <c r="O127" i="35"/>
  <c r="O142" i="35"/>
  <c r="Q130" i="35"/>
  <c r="M115" i="35"/>
  <c r="K116" i="35"/>
  <c r="M114" i="35"/>
  <c r="K119" i="35"/>
  <c r="M117" i="35"/>
  <c r="M86" i="35"/>
  <c r="K114" i="35"/>
  <c r="M116" i="35"/>
  <c r="M85" i="35"/>
  <c r="K113" i="35"/>
  <c r="Q117" i="35"/>
  <c r="O117" i="35"/>
  <c r="Q116" i="35"/>
  <c r="O116" i="35"/>
  <c r="Q115" i="35"/>
  <c r="Q110" i="35"/>
  <c r="O99" i="35"/>
  <c r="O119" i="35"/>
  <c r="M99" i="35"/>
  <c r="K100" i="35"/>
  <c r="M98" i="35"/>
  <c r="K115" i="35"/>
  <c r="M113" i="35"/>
  <c r="K142" i="35"/>
  <c r="K110" i="35"/>
  <c r="M144" i="35"/>
  <c r="M112" i="35"/>
  <c r="K141" i="35"/>
  <c r="K109" i="35"/>
  <c r="Q101" i="35"/>
  <c r="O101" i="35"/>
  <c r="Q100" i="35"/>
  <c r="O100" i="35"/>
  <c r="Q99" i="35"/>
  <c r="O110" i="35"/>
  <c r="Q102" i="35"/>
  <c r="O87" i="35"/>
  <c r="M84" i="35"/>
  <c r="M83" i="35"/>
  <c r="K103" i="35"/>
  <c r="M133" i="35"/>
  <c r="M101" i="35"/>
  <c r="K130" i="35"/>
  <c r="K98" i="35"/>
  <c r="M132" i="35"/>
  <c r="M100" i="35"/>
  <c r="K129" i="35"/>
  <c r="K97" i="35"/>
  <c r="Q85" i="35"/>
  <c r="O85" i="35"/>
  <c r="Q84" i="35"/>
  <c r="O84" i="35"/>
  <c r="O143" i="35"/>
  <c r="Q138" i="35"/>
  <c r="O114" i="35"/>
  <c r="M131" i="35"/>
  <c r="K132" i="35"/>
  <c r="M130" i="35"/>
  <c r="K131" i="35"/>
  <c r="K99" i="35"/>
  <c r="M129" i="35"/>
  <c r="M97" i="35"/>
  <c r="K126" i="35"/>
  <c r="K94" i="35"/>
  <c r="M128" i="35"/>
  <c r="M96" i="35"/>
  <c r="K125" i="35"/>
  <c r="K93" i="35"/>
  <c r="N93" i="35"/>
  <c r="N92" i="35"/>
  <c r="N94" i="35"/>
  <c r="N95" i="35"/>
  <c r="H262" i="24"/>
  <c r="J265" i="24"/>
  <c r="I265" i="24"/>
  <c r="H265" i="24"/>
  <c r="J264" i="24"/>
  <c r="I264" i="24"/>
  <c r="H264" i="24"/>
  <c r="J263" i="24"/>
  <c r="I263" i="24"/>
  <c r="H263" i="24"/>
  <c r="J262" i="24"/>
  <c r="I262" i="24"/>
  <c r="B78" i="35" l="1"/>
  <c r="K3" i="41" l="1"/>
  <c r="K2" i="41"/>
  <c r="K1" i="41"/>
  <c r="I3" i="41"/>
  <c r="I2" i="41"/>
  <c r="I1" i="41"/>
  <c r="G3" i="41"/>
  <c r="G2" i="41"/>
  <c r="G1" i="41"/>
  <c r="M34" i="41"/>
  <c r="M33" i="41"/>
  <c r="L34" i="41" l="1"/>
  <c r="K34" i="41"/>
  <c r="L33" i="41"/>
  <c r="K33" i="41"/>
  <c r="L32" i="41" l="1"/>
  <c r="K32" i="41"/>
  <c r="M31" i="41"/>
  <c r="L31" i="41"/>
  <c r="K31" i="41"/>
  <c r="E255" i="45" l="1"/>
  <c r="E254" i="45" l="1"/>
  <c r="E253" i="45"/>
  <c r="A59" i="35" l="1"/>
  <c r="E252" i="45"/>
  <c r="E251" i="45" l="1"/>
  <c r="E250" i="45" l="1"/>
  <c r="E249" i="45"/>
  <c r="E248" i="45"/>
  <c r="E247" i="45"/>
  <c r="E246" i="45"/>
  <c r="E245" i="45"/>
  <c r="E244" i="45"/>
  <c r="E243" i="45"/>
  <c r="E242" i="45"/>
  <c r="F242" i="45" s="1"/>
  <c r="E241" i="45"/>
  <c r="F241" i="45" s="1"/>
  <c r="F1011" i="45"/>
  <c r="E1011" i="45"/>
  <c r="F1010" i="45"/>
  <c r="E1010" i="45"/>
  <c r="F1009" i="45"/>
  <c r="E1009" i="45"/>
  <c r="F1008" i="45"/>
  <c r="E1008" i="45"/>
  <c r="F1007" i="45"/>
  <c r="E1007" i="45"/>
  <c r="F1006" i="45"/>
  <c r="E1006" i="45"/>
  <c r="F1005" i="45"/>
  <c r="E1005" i="45"/>
  <c r="F1004" i="45"/>
  <c r="E1004" i="45"/>
  <c r="F1003" i="45"/>
  <c r="E1003" i="45"/>
  <c r="F1002" i="45"/>
  <c r="E1002" i="45"/>
  <c r="F1001" i="45"/>
  <c r="E1001" i="45"/>
  <c r="F1000" i="45"/>
  <c r="E1000" i="45"/>
  <c r="F999" i="45"/>
  <c r="E999" i="45"/>
  <c r="F998" i="45"/>
  <c r="E998" i="45"/>
  <c r="F997" i="45"/>
  <c r="E997" i="45"/>
  <c r="F996" i="45"/>
  <c r="E996" i="45"/>
  <c r="F995" i="45"/>
  <c r="E995" i="45"/>
  <c r="F994" i="45"/>
  <c r="E994" i="45"/>
  <c r="F993" i="45"/>
  <c r="E993" i="45"/>
  <c r="F992" i="45"/>
  <c r="E992" i="45"/>
  <c r="F991" i="45"/>
  <c r="E991" i="45"/>
  <c r="F990" i="45"/>
  <c r="E990" i="45"/>
  <c r="F989" i="45"/>
  <c r="E989" i="45"/>
  <c r="F988" i="45"/>
  <c r="E988" i="45"/>
  <c r="F987" i="45"/>
  <c r="E987" i="45"/>
  <c r="F986" i="45"/>
  <c r="E986" i="45"/>
  <c r="F985" i="45"/>
  <c r="E985" i="45"/>
  <c r="F984" i="45"/>
  <c r="E984" i="45"/>
  <c r="F983" i="45"/>
  <c r="E983" i="45"/>
  <c r="F982" i="45"/>
  <c r="E982" i="45"/>
  <c r="F981" i="45"/>
  <c r="E981" i="45"/>
  <c r="F980" i="45"/>
  <c r="E980" i="45"/>
  <c r="F979" i="45"/>
  <c r="E979" i="45"/>
  <c r="F978" i="45"/>
  <c r="E978" i="45"/>
  <c r="F977" i="45"/>
  <c r="E977" i="45"/>
  <c r="F976" i="45"/>
  <c r="E976" i="45"/>
  <c r="F975" i="45"/>
  <c r="E975" i="45"/>
  <c r="F974" i="45"/>
  <c r="E974" i="45"/>
  <c r="F973" i="45"/>
  <c r="E973" i="45"/>
  <c r="F972" i="45"/>
  <c r="E972" i="45"/>
  <c r="F971" i="45"/>
  <c r="E971" i="45"/>
  <c r="F970" i="45"/>
  <c r="E970" i="45"/>
  <c r="F969" i="45"/>
  <c r="E969" i="45"/>
  <c r="F968" i="45"/>
  <c r="E968" i="45"/>
  <c r="F967" i="45"/>
  <c r="E967" i="45"/>
  <c r="F966" i="45"/>
  <c r="E966" i="45"/>
  <c r="F965" i="45"/>
  <c r="E965" i="45"/>
  <c r="F964" i="45"/>
  <c r="E964" i="45"/>
  <c r="F963" i="45"/>
  <c r="E963" i="45"/>
  <c r="F962" i="45"/>
  <c r="E962" i="45"/>
  <c r="F961" i="45"/>
  <c r="E961" i="45"/>
  <c r="F960" i="45"/>
  <c r="E960" i="45"/>
  <c r="F959" i="45"/>
  <c r="E959" i="45"/>
  <c r="F958" i="45"/>
  <c r="E958" i="45"/>
  <c r="F957" i="45"/>
  <c r="E957" i="45"/>
  <c r="F956" i="45"/>
  <c r="E956" i="45"/>
  <c r="F955" i="45"/>
  <c r="E955" i="45"/>
  <c r="F954" i="45"/>
  <c r="E954" i="45"/>
  <c r="F953" i="45"/>
  <c r="E953" i="45"/>
  <c r="F952" i="45"/>
  <c r="E952" i="45"/>
  <c r="F951" i="45"/>
  <c r="E951" i="45"/>
  <c r="F950" i="45"/>
  <c r="E950" i="45"/>
  <c r="F949" i="45"/>
  <c r="E949" i="45"/>
  <c r="F948" i="45"/>
  <c r="E948" i="45"/>
  <c r="F947" i="45"/>
  <c r="E947" i="45"/>
  <c r="F946" i="45"/>
  <c r="E946" i="45"/>
  <c r="F945" i="45"/>
  <c r="E945" i="45"/>
  <c r="F944" i="45"/>
  <c r="E944" i="45"/>
  <c r="F943" i="45"/>
  <c r="E943" i="45"/>
  <c r="F942" i="45"/>
  <c r="E942" i="45"/>
  <c r="F941" i="45"/>
  <c r="E941" i="45"/>
  <c r="F940" i="45"/>
  <c r="E940" i="45"/>
  <c r="F939" i="45"/>
  <c r="E939" i="45"/>
  <c r="F938" i="45"/>
  <c r="E938" i="45"/>
  <c r="F937" i="45"/>
  <c r="E937" i="45"/>
  <c r="F936" i="45"/>
  <c r="E936" i="45"/>
  <c r="F935" i="45"/>
  <c r="E935" i="45"/>
  <c r="F934" i="45"/>
  <c r="E934" i="45"/>
  <c r="F933" i="45"/>
  <c r="E933" i="45"/>
  <c r="F932" i="45"/>
  <c r="E932" i="45"/>
  <c r="F931" i="45"/>
  <c r="E931" i="45"/>
  <c r="F930" i="45"/>
  <c r="E930" i="45"/>
  <c r="F929" i="45"/>
  <c r="E929" i="45"/>
  <c r="F928" i="45"/>
  <c r="E928" i="45"/>
  <c r="F927" i="45"/>
  <c r="E927" i="45"/>
  <c r="F926" i="45"/>
  <c r="E926" i="45"/>
  <c r="F925" i="45"/>
  <c r="E925" i="45"/>
  <c r="F924" i="45"/>
  <c r="E924" i="45"/>
  <c r="F923" i="45"/>
  <c r="E923" i="45"/>
  <c r="F922" i="45"/>
  <c r="E922" i="45"/>
  <c r="F921" i="45"/>
  <c r="E921" i="45"/>
  <c r="F920" i="45"/>
  <c r="E920" i="45"/>
  <c r="F919" i="45"/>
  <c r="E919" i="45"/>
  <c r="F918" i="45"/>
  <c r="E918" i="45"/>
  <c r="F917" i="45"/>
  <c r="E917" i="45"/>
  <c r="F916" i="45"/>
  <c r="E916" i="45"/>
  <c r="F915" i="45"/>
  <c r="E915" i="45"/>
  <c r="F914" i="45"/>
  <c r="E914" i="45"/>
  <c r="F913" i="45"/>
  <c r="E913" i="45"/>
  <c r="F912" i="45"/>
  <c r="E912" i="45"/>
  <c r="F911" i="45"/>
  <c r="E911" i="45"/>
  <c r="F910" i="45"/>
  <c r="E910" i="45"/>
  <c r="F909" i="45"/>
  <c r="E909" i="45"/>
  <c r="F908" i="45"/>
  <c r="E908" i="45"/>
  <c r="F907" i="45"/>
  <c r="E907" i="45"/>
  <c r="F906" i="45"/>
  <c r="E906" i="45"/>
  <c r="F905" i="45"/>
  <c r="E905" i="45"/>
  <c r="F904" i="45"/>
  <c r="E904" i="45"/>
  <c r="F903" i="45"/>
  <c r="E903" i="45"/>
  <c r="F902" i="45"/>
  <c r="E902" i="45"/>
  <c r="F901" i="45"/>
  <c r="E901" i="45"/>
  <c r="F900" i="45"/>
  <c r="E900" i="45"/>
  <c r="F899" i="45"/>
  <c r="E899" i="45"/>
  <c r="F898" i="45"/>
  <c r="E898" i="45"/>
  <c r="F897" i="45"/>
  <c r="E897" i="45"/>
  <c r="F896" i="45"/>
  <c r="E896" i="45"/>
  <c r="F895" i="45"/>
  <c r="E895" i="45"/>
  <c r="F894" i="45"/>
  <c r="E894" i="45"/>
  <c r="F893" i="45"/>
  <c r="E893" i="45"/>
  <c r="F892" i="45"/>
  <c r="E892" i="45"/>
  <c r="F891" i="45"/>
  <c r="E891" i="45"/>
  <c r="F890" i="45"/>
  <c r="E890" i="45"/>
  <c r="F889" i="45"/>
  <c r="E889" i="45"/>
  <c r="F888" i="45"/>
  <c r="E888" i="45"/>
  <c r="F887" i="45"/>
  <c r="E887" i="45"/>
  <c r="F886" i="45"/>
  <c r="E886" i="45"/>
  <c r="F885" i="45"/>
  <c r="E885" i="45"/>
  <c r="F884" i="45"/>
  <c r="E884" i="45"/>
  <c r="F883" i="45"/>
  <c r="E883" i="45"/>
  <c r="F882" i="45"/>
  <c r="E882" i="45"/>
  <c r="F881" i="45"/>
  <c r="E881" i="45"/>
  <c r="F880" i="45"/>
  <c r="E880" i="45"/>
  <c r="F879" i="45"/>
  <c r="E879" i="45"/>
  <c r="F878" i="45"/>
  <c r="E878" i="45"/>
  <c r="F877" i="45"/>
  <c r="E877" i="45"/>
  <c r="F876" i="45"/>
  <c r="E876" i="45"/>
  <c r="F875" i="45"/>
  <c r="E875" i="45"/>
  <c r="F874" i="45"/>
  <c r="E874" i="45"/>
  <c r="F873" i="45"/>
  <c r="E873" i="45"/>
  <c r="F872" i="45"/>
  <c r="E872" i="45"/>
  <c r="F871" i="45"/>
  <c r="E871" i="45"/>
  <c r="F870" i="45"/>
  <c r="E870" i="45"/>
  <c r="F869" i="45"/>
  <c r="E869" i="45"/>
  <c r="F868" i="45"/>
  <c r="E868" i="45"/>
  <c r="F867" i="45"/>
  <c r="E867" i="45"/>
  <c r="F866" i="45"/>
  <c r="E866" i="45"/>
  <c r="F865" i="45"/>
  <c r="E865" i="45"/>
  <c r="F864" i="45"/>
  <c r="E864" i="45"/>
  <c r="F863" i="45"/>
  <c r="E863" i="45"/>
  <c r="F862" i="45"/>
  <c r="E862" i="45"/>
  <c r="F861" i="45"/>
  <c r="E861" i="45"/>
  <c r="F860" i="45"/>
  <c r="E860" i="45"/>
  <c r="F859" i="45"/>
  <c r="E859" i="45"/>
  <c r="F858" i="45"/>
  <c r="E858" i="45"/>
  <c r="F857" i="45"/>
  <c r="E857" i="45"/>
  <c r="F856" i="45"/>
  <c r="E856" i="45"/>
  <c r="F855" i="45"/>
  <c r="E855" i="45"/>
  <c r="F854" i="45"/>
  <c r="E854" i="45"/>
  <c r="F853" i="45"/>
  <c r="E853" i="45"/>
  <c r="F852" i="45"/>
  <c r="E852" i="45"/>
  <c r="F851" i="45"/>
  <c r="E851" i="45"/>
  <c r="F850" i="45"/>
  <c r="E850" i="45"/>
  <c r="F849" i="45"/>
  <c r="E849" i="45"/>
  <c r="F848" i="45"/>
  <c r="E848" i="45"/>
  <c r="F847" i="45"/>
  <c r="E847" i="45"/>
  <c r="F846" i="45"/>
  <c r="E846" i="45"/>
  <c r="F845" i="45"/>
  <c r="E845" i="45"/>
  <c r="F844" i="45"/>
  <c r="E844" i="45"/>
  <c r="F843" i="45"/>
  <c r="E843" i="45"/>
  <c r="F842" i="45"/>
  <c r="E842" i="45"/>
  <c r="F841" i="45"/>
  <c r="E841" i="45"/>
  <c r="F840" i="45"/>
  <c r="E840" i="45"/>
  <c r="F839" i="45"/>
  <c r="E839" i="45"/>
  <c r="F838" i="45"/>
  <c r="E838" i="45"/>
  <c r="F837" i="45"/>
  <c r="E837" i="45"/>
  <c r="F836" i="45"/>
  <c r="E836" i="45"/>
  <c r="F835" i="45"/>
  <c r="E835" i="45"/>
  <c r="F834" i="45"/>
  <c r="E834" i="45"/>
  <c r="F833" i="45"/>
  <c r="E833" i="45"/>
  <c r="F832" i="45"/>
  <c r="E832" i="45"/>
  <c r="F831" i="45"/>
  <c r="E831" i="45"/>
  <c r="F830" i="45"/>
  <c r="E830" i="45"/>
  <c r="F829" i="45"/>
  <c r="E829" i="45"/>
  <c r="F828" i="45"/>
  <c r="E828" i="45"/>
  <c r="F827" i="45"/>
  <c r="E827" i="45"/>
  <c r="F826" i="45"/>
  <c r="E826" i="45"/>
  <c r="F825" i="45"/>
  <c r="E825" i="45"/>
  <c r="F824" i="45"/>
  <c r="E824" i="45"/>
  <c r="F823" i="45"/>
  <c r="E823" i="45"/>
  <c r="F822" i="45"/>
  <c r="E822" i="45"/>
  <c r="F821" i="45"/>
  <c r="E821" i="45"/>
  <c r="F820" i="45"/>
  <c r="E820" i="45"/>
  <c r="F819" i="45"/>
  <c r="E819" i="45"/>
  <c r="F818" i="45"/>
  <c r="E818" i="45"/>
  <c r="F817" i="45"/>
  <c r="E817" i="45"/>
  <c r="F816" i="45"/>
  <c r="E816" i="45"/>
  <c r="F815" i="45"/>
  <c r="E815" i="45"/>
  <c r="F814" i="45"/>
  <c r="E814" i="45"/>
  <c r="F813" i="45"/>
  <c r="E813" i="45"/>
  <c r="F812" i="45"/>
  <c r="E812" i="45"/>
  <c r="F811" i="45"/>
  <c r="E811" i="45"/>
  <c r="F810" i="45"/>
  <c r="E810" i="45"/>
  <c r="F809" i="45"/>
  <c r="E809" i="45"/>
  <c r="F808" i="45"/>
  <c r="E808" i="45"/>
  <c r="F807" i="45"/>
  <c r="E807" i="45"/>
  <c r="F806" i="45"/>
  <c r="E806" i="45"/>
  <c r="F805" i="45"/>
  <c r="E805" i="45"/>
  <c r="F804" i="45"/>
  <c r="E804" i="45"/>
  <c r="F803" i="45"/>
  <c r="E803" i="45"/>
  <c r="F802" i="45"/>
  <c r="E802" i="45"/>
  <c r="F801" i="45"/>
  <c r="E801" i="45"/>
  <c r="F800" i="45"/>
  <c r="E800" i="45"/>
  <c r="F799" i="45"/>
  <c r="E799" i="45"/>
  <c r="F798" i="45"/>
  <c r="E798" i="45"/>
  <c r="F797" i="45"/>
  <c r="E797" i="45"/>
  <c r="F796" i="45"/>
  <c r="E796" i="45"/>
  <c r="F795" i="45"/>
  <c r="E795" i="45"/>
  <c r="F794" i="45"/>
  <c r="E794" i="45"/>
  <c r="F793" i="45"/>
  <c r="E793" i="45"/>
  <c r="F792" i="45"/>
  <c r="E792" i="45"/>
  <c r="F791" i="45"/>
  <c r="E791" i="45"/>
  <c r="F790" i="45"/>
  <c r="E790" i="45"/>
  <c r="F789" i="45"/>
  <c r="E789" i="45"/>
  <c r="F788" i="45"/>
  <c r="E788" i="45"/>
  <c r="F787" i="45"/>
  <c r="E787" i="45"/>
  <c r="F786" i="45"/>
  <c r="E786" i="45"/>
  <c r="F785" i="45"/>
  <c r="E785" i="45"/>
  <c r="F784" i="45"/>
  <c r="E784" i="45"/>
  <c r="F783" i="45"/>
  <c r="E783" i="45"/>
  <c r="F782" i="45"/>
  <c r="E782" i="45"/>
  <c r="F781" i="45"/>
  <c r="E781" i="45"/>
  <c r="F780" i="45"/>
  <c r="E780" i="45"/>
  <c r="F779" i="45"/>
  <c r="E779" i="45"/>
  <c r="F778" i="45"/>
  <c r="E778" i="45"/>
  <c r="F777" i="45"/>
  <c r="E777" i="45"/>
  <c r="F776" i="45"/>
  <c r="E776" i="45"/>
  <c r="F775" i="45"/>
  <c r="E775" i="45"/>
  <c r="F774" i="45"/>
  <c r="E774" i="45"/>
  <c r="F773" i="45"/>
  <c r="E773" i="45"/>
  <c r="F772" i="45"/>
  <c r="E772" i="45"/>
  <c r="F771" i="45"/>
  <c r="E771" i="45"/>
  <c r="F770" i="45"/>
  <c r="E770" i="45"/>
  <c r="F769" i="45"/>
  <c r="E769" i="45"/>
  <c r="F768" i="45"/>
  <c r="E768" i="45"/>
  <c r="F767" i="45"/>
  <c r="E767" i="45"/>
  <c r="F766" i="45"/>
  <c r="E766" i="45"/>
  <c r="F765" i="45"/>
  <c r="E765" i="45"/>
  <c r="F764" i="45"/>
  <c r="E764" i="45"/>
  <c r="F763" i="45"/>
  <c r="E763" i="45"/>
  <c r="F762" i="45"/>
  <c r="E762" i="45"/>
  <c r="F761" i="45"/>
  <c r="E761" i="45"/>
  <c r="F760" i="45"/>
  <c r="E760" i="45"/>
  <c r="F759" i="45"/>
  <c r="E759" i="45"/>
  <c r="F758" i="45"/>
  <c r="E758" i="45"/>
  <c r="F757" i="45"/>
  <c r="E757" i="45"/>
  <c r="F756" i="45"/>
  <c r="E756" i="45"/>
  <c r="F755" i="45"/>
  <c r="E755" i="45"/>
  <c r="F754" i="45"/>
  <c r="E754" i="45"/>
  <c r="F753" i="45"/>
  <c r="E753" i="45"/>
  <c r="F752" i="45"/>
  <c r="E752" i="45"/>
  <c r="F751" i="45"/>
  <c r="E751" i="45"/>
  <c r="F750" i="45"/>
  <c r="E750" i="45"/>
  <c r="F749" i="45"/>
  <c r="E749" i="45"/>
  <c r="F748" i="45"/>
  <c r="E748" i="45"/>
  <c r="F747" i="45"/>
  <c r="E747" i="45"/>
  <c r="F746" i="45"/>
  <c r="E746" i="45"/>
  <c r="F745" i="45"/>
  <c r="E745" i="45"/>
  <c r="F744" i="45"/>
  <c r="E744" i="45"/>
  <c r="F743" i="45"/>
  <c r="E743" i="45"/>
  <c r="F742" i="45"/>
  <c r="E742" i="45"/>
  <c r="F741" i="45"/>
  <c r="E741" i="45"/>
  <c r="F740" i="45"/>
  <c r="E740" i="45"/>
  <c r="F739" i="45"/>
  <c r="E739" i="45"/>
  <c r="F738" i="45"/>
  <c r="E738" i="45"/>
  <c r="F737" i="45"/>
  <c r="E737" i="45"/>
  <c r="F736" i="45"/>
  <c r="E736" i="45"/>
  <c r="F735" i="45"/>
  <c r="E735" i="45"/>
  <c r="F734" i="45"/>
  <c r="E734" i="45"/>
  <c r="F733" i="45"/>
  <c r="E733" i="45"/>
  <c r="F732" i="45"/>
  <c r="E732" i="45"/>
  <c r="F731" i="45"/>
  <c r="E731" i="45"/>
  <c r="F730" i="45"/>
  <c r="E730" i="45"/>
  <c r="F729" i="45"/>
  <c r="E729" i="45"/>
  <c r="F728" i="45"/>
  <c r="E728" i="45"/>
  <c r="F727" i="45"/>
  <c r="E727" i="45"/>
  <c r="F726" i="45"/>
  <c r="E726" i="45"/>
  <c r="F725" i="45"/>
  <c r="E725" i="45"/>
  <c r="F724" i="45"/>
  <c r="E724" i="45"/>
  <c r="F723" i="45"/>
  <c r="E723" i="45"/>
  <c r="F722" i="45"/>
  <c r="E722" i="45"/>
  <c r="F721" i="45"/>
  <c r="E721" i="45"/>
  <c r="F720" i="45"/>
  <c r="E720" i="45"/>
  <c r="F719" i="45"/>
  <c r="E719" i="45"/>
  <c r="F718" i="45"/>
  <c r="E718" i="45"/>
  <c r="F717" i="45"/>
  <c r="E717" i="45"/>
  <c r="F716" i="45"/>
  <c r="E716" i="45"/>
  <c r="F715" i="45"/>
  <c r="E715" i="45"/>
  <c r="F714" i="45"/>
  <c r="E714" i="45"/>
  <c r="F713" i="45"/>
  <c r="E713" i="45"/>
  <c r="F712" i="45"/>
  <c r="E712" i="45"/>
  <c r="F711" i="45"/>
  <c r="E711" i="45"/>
  <c r="F710" i="45"/>
  <c r="E710" i="45"/>
  <c r="F709" i="45"/>
  <c r="E709" i="45"/>
  <c r="F708" i="45"/>
  <c r="E708" i="45"/>
  <c r="F707" i="45"/>
  <c r="E707" i="45"/>
  <c r="F706" i="45"/>
  <c r="E706" i="45"/>
  <c r="F705" i="45"/>
  <c r="E705" i="45"/>
  <c r="F704" i="45"/>
  <c r="E704" i="45"/>
  <c r="F703" i="45"/>
  <c r="E703" i="45"/>
  <c r="F702" i="45"/>
  <c r="E702" i="45"/>
  <c r="F701" i="45"/>
  <c r="E701" i="45"/>
  <c r="F700" i="45"/>
  <c r="E700" i="45"/>
  <c r="F699" i="45"/>
  <c r="E699" i="45"/>
  <c r="F698" i="45"/>
  <c r="E698" i="45"/>
  <c r="F697" i="45"/>
  <c r="E697" i="45"/>
  <c r="F696" i="45"/>
  <c r="E696" i="45"/>
  <c r="F695" i="45"/>
  <c r="E695" i="45"/>
  <c r="F694" i="45"/>
  <c r="E694" i="45"/>
  <c r="F693" i="45"/>
  <c r="E693" i="45"/>
  <c r="F692" i="45"/>
  <c r="E692" i="45"/>
  <c r="F691" i="45"/>
  <c r="E691" i="45"/>
  <c r="F690" i="45"/>
  <c r="E690" i="45"/>
  <c r="F689" i="45"/>
  <c r="E689" i="45"/>
  <c r="F688" i="45"/>
  <c r="E688" i="45"/>
  <c r="F687" i="45"/>
  <c r="E687" i="45"/>
  <c r="F686" i="45"/>
  <c r="E686" i="45"/>
  <c r="F685" i="45"/>
  <c r="E685" i="45"/>
  <c r="F684" i="45"/>
  <c r="E684" i="45"/>
  <c r="F683" i="45"/>
  <c r="E683" i="45"/>
  <c r="F682" i="45"/>
  <c r="E682" i="45"/>
  <c r="F681" i="45"/>
  <c r="E681" i="45"/>
  <c r="F680" i="45"/>
  <c r="E680" i="45"/>
  <c r="E679" i="45"/>
  <c r="E678" i="45"/>
  <c r="E677" i="45"/>
  <c r="E676" i="45"/>
  <c r="E675" i="45"/>
  <c r="E674" i="45"/>
  <c r="E673" i="45"/>
  <c r="E672" i="45"/>
  <c r="E671" i="45"/>
  <c r="E670" i="45"/>
  <c r="E669" i="45"/>
  <c r="E668" i="45"/>
  <c r="E667" i="45"/>
  <c r="E666" i="45"/>
  <c r="E665" i="45"/>
  <c r="E664" i="45"/>
  <c r="E663" i="45"/>
  <c r="E662" i="45"/>
  <c r="E661" i="45"/>
  <c r="E660" i="45"/>
  <c r="E659" i="45"/>
  <c r="E658" i="45"/>
  <c r="E657" i="45"/>
  <c r="E656" i="45"/>
  <c r="E655" i="45"/>
  <c r="E654" i="45"/>
  <c r="E653" i="45"/>
  <c r="E652" i="45"/>
  <c r="E651" i="45"/>
  <c r="E650" i="45"/>
  <c r="E649" i="45"/>
  <c r="E648" i="45"/>
  <c r="E647" i="45"/>
  <c r="E646" i="45"/>
  <c r="E645" i="45"/>
  <c r="E644" i="45"/>
  <c r="E643" i="45"/>
  <c r="E642" i="45"/>
  <c r="E641" i="45"/>
  <c r="E640" i="45"/>
  <c r="E639" i="45"/>
  <c r="E638" i="45"/>
  <c r="E637" i="45"/>
  <c r="E636" i="45"/>
  <c r="E635" i="45"/>
  <c r="E634" i="45"/>
  <c r="E633" i="45"/>
  <c r="E632" i="45"/>
  <c r="E631" i="45"/>
  <c r="E630" i="45"/>
  <c r="E629" i="45"/>
  <c r="E628" i="45"/>
  <c r="E627" i="45"/>
  <c r="E626" i="45"/>
  <c r="E625" i="45"/>
  <c r="E624" i="45"/>
  <c r="E623" i="45"/>
  <c r="E622" i="45"/>
  <c r="E621" i="45"/>
  <c r="E620" i="45"/>
  <c r="E619" i="45"/>
  <c r="E618" i="45"/>
  <c r="E617" i="45"/>
  <c r="E616" i="45"/>
  <c r="E615" i="45"/>
  <c r="F615" i="45" s="1"/>
  <c r="E614" i="45"/>
  <c r="E613" i="45"/>
  <c r="E612" i="45"/>
  <c r="E610" i="45"/>
  <c r="F610" i="45" s="1"/>
  <c r="E609" i="45"/>
  <c r="F608" i="45"/>
  <c r="E608" i="45"/>
  <c r="E607" i="45"/>
  <c r="E606" i="45"/>
  <c r="E605" i="45"/>
  <c r="E604" i="45"/>
  <c r="E603" i="45"/>
  <c r="E602" i="45"/>
  <c r="E601" i="45"/>
  <c r="E600" i="45"/>
  <c r="E598" i="45"/>
  <c r="E597" i="45"/>
  <c r="E596" i="45"/>
  <c r="F596" i="45" s="1"/>
  <c r="E595" i="45"/>
  <c r="F594" i="45"/>
  <c r="E594" i="45"/>
  <c r="E593" i="45"/>
  <c r="E592" i="45"/>
  <c r="E591" i="45"/>
  <c r="E590" i="45"/>
  <c r="E589" i="45"/>
  <c r="E588" i="45"/>
  <c r="E587" i="45"/>
  <c r="E586" i="45"/>
  <c r="E585" i="45"/>
  <c r="E584" i="45"/>
  <c r="E583" i="45"/>
  <c r="E582" i="45"/>
  <c r="E581" i="45"/>
  <c r="E580" i="45"/>
  <c r="E579" i="45"/>
  <c r="E578" i="45"/>
  <c r="E577" i="45"/>
  <c r="E576" i="45"/>
  <c r="E575" i="45"/>
  <c r="E574" i="45"/>
  <c r="E573" i="45"/>
  <c r="E572" i="45"/>
  <c r="E571" i="45"/>
  <c r="E570" i="45"/>
  <c r="E569" i="45"/>
  <c r="E568" i="45"/>
  <c r="E566" i="45"/>
  <c r="E565" i="45"/>
  <c r="E564" i="45"/>
  <c r="E563" i="45"/>
  <c r="E562" i="45"/>
  <c r="E561" i="45"/>
  <c r="E560" i="45"/>
  <c r="E559" i="45"/>
  <c r="E558" i="45"/>
  <c r="E557" i="45"/>
  <c r="E556" i="45"/>
  <c r="E555" i="45"/>
  <c r="E554" i="45"/>
  <c r="E553" i="45"/>
  <c r="E552" i="45"/>
  <c r="E551" i="45"/>
  <c r="E550" i="45"/>
  <c r="E549" i="45"/>
  <c r="E548" i="45"/>
  <c r="E547" i="45"/>
  <c r="E546" i="45"/>
  <c r="E545" i="45"/>
  <c r="E544" i="45"/>
  <c r="E543" i="45"/>
  <c r="E542" i="45"/>
  <c r="E541" i="45"/>
  <c r="E540" i="45"/>
  <c r="E539" i="45"/>
  <c r="E538" i="45"/>
  <c r="E537" i="45"/>
  <c r="E536" i="45"/>
  <c r="E535" i="45"/>
  <c r="E534" i="45"/>
  <c r="E533" i="45"/>
  <c r="E532" i="45"/>
  <c r="E531" i="45"/>
  <c r="E530" i="45"/>
  <c r="E529" i="45"/>
  <c r="E528" i="45"/>
  <c r="E527" i="45"/>
  <c r="E526" i="45"/>
  <c r="E525" i="45"/>
  <c r="E524" i="45"/>
  <c r="E523" i="45"/>
  <c r="E522" i="45"/>
  <c r="E521" i="45"/>
  <c r="E520" i="45"/>
  <c r="E519" i="45"/>
  <c r="E518" i="45"/>
  <c r="E517" i="45"/>
  <c r="E516" i="45"/>
  <c r="E515" i="45"/>
  <c r="E514" i="45"/>
  <c r="F514" i="45" s="1"/>
  <c r="F515" i="45" s="1"/>
  <c r="E513" i="45"/>
  <c r="E510" i="45"/>
  <c r="E509" i="45"/>
  <c r="E508" i="45"/>
  <c r="E507" i="45"/>
  <c r="E506" i="45"/>
  <c r="E505" i="45"/>
  <c r="E504" i="45"/>
  <c r="E503" i="45"/>
  <c r="E502" i="45"/>
  <c r="E501" i="45"/>
  <c r="E500" i="45"/>
  <c r="E499" i="45"/>
  <c r="E498" i="45"/>
  <c r="E497" i="45"/>
  <c r="E496" i="45"/>
  <c r="E495" i="45"/>
  <c r="E494" i="45"/>
  <c r="E493" i="45"/>
  <c r="E492" i="45"/>
  <c r="E491" i="45"/>
  <c r="E490" i="45"/>
  <c r="E489" i="45"/>
  <c r="E488" i="45"/>
  <c r="E487" i="45"/>
  <c r="E486" i="45"/>
  <c r="E485" i="45"/>
  <c r="E484" i="45"/>
  <c r="E483" i="45"/>
  <c r="E480" i="45"/>
  <c r="E479" i="45"/>
  <c r="E478" i="45"/>
  <c r="E477" i="45"/>
  <c r="E476" i="45"/>
  <c r="E475" i="45"/>
  <c r="E474" i="45"/>
  <c r="E473" i="45"/>
  <c r="E472" i="45"/>
  <c r="E471" i="45"/>
  <c r="E470" i="45"/>
  <c r="E469" i="45"/>
  <c r="E468" i="45"/>
  <c r="E467" i="45"/>
  <c r="E466" i="45"/>
  <c r="E465" i="45"/>
  <c r="E464" i="45"/>
  <c r="E463" i="45"/>
  <c r="E462" i="45"/>
  <c r="E461" i="45"/>
  <c r="E460" i="45"/>
  <c r="E459" i="45"/>
  <c r="E457" i="45"/>
  <c r="E456" i="45"/>
  <c r="E455" i="45"/>
  <c r="E454" i="45"/>
  <c r="E453" i="45"/>
  <c r="E452" i="45"/>
  <c r="E451" i="45"/>
  <c r="E450" i="45"/>
  <c r="E449" i="45"/>
  <c r="E448" i="45"/>
  <c r="E447" i="45"/>
  <c r="E446" i="45"/>
  <c r="E445" i="45"/>
  <c r="E444" i="45"/>
  <c r="E443" i="45"/>
  <c r="E442" i="45"/>
  <c r="E441" i="45"/>
  <c r="E440" i="45"/>
  <c r="E439" i="45"/>
  <c r="E437" i="45"/>
  <c r="E436" i="45"/>
  <c r="E435" i="45"/>
  <c r="E434" i="45"/>
  <c r="E433" i="45"/>
  <c r="E432" i="45"/>
  <c r="E431" i="45"/>
  <c r="E430" i="45"/>
  <c r="E429" i="45"/>
  <c r="E428" i="45"/>
  <c r="E427" i="45"/>
  <c r="E426" i="45"/>
  <c r="E425" i="45"/>
  <c r="E424" i="45"/>
  <c r="E423" i="45"/>
  <c r="E422" i="45"/>
  <c r="E421" i="45"/>
  <c r="E420" i="45"/>
  <c r="E419" i="45"/>
  <c r="E418" i="45"/>
  <c r="E417" i="45"/>
  <c r="E416" i="45"/>
  <c r="E415" i="45"/>
  <c r="E414" i="45"/>
  <c r="E413" i="45"/>
  <c r="E412" i="45"/>
  <c r="F412" i="45" s="1"/>
  <c r="E411" i="45"/>
  <c r="E409" i="45"/>
  <c r="E408" i="45"/>
  <c r="E407" i="45"/>
  <c r="E406" i="45"/>
  <c r="E405" i="45"/>
  <c r="E404" i="45"/>
  <c r="E403" i="45"/>
  <c r="E402" i="45"/>
  <c r="E401" i="45"/>
  <c r="E400" i="45"/>
  <c r="E399" i="45"/>
  <c r="E398" i="45"/>
  <c r="E397" i="45"/>
  <c r="F397" i="45" s="1"/>
  <c r="E396" i="45"/>
  <c r="E394" i="45"/>
  <c r="E393" i="45"/>
  <c r="E392" i="45"/>
  <c r="E391" i="45"/>
  <c r="E390" i="45"/>
  <c r="E389" i="45"/>
  <c r="E388" i="45"/>
  <c r="E387" i="45"/>
  <c r="E386" i="45"/>
  <c r="E385" i="45"/>
  <c r="E384" i="45"/>
  <c r="E383" i="45"/>
  <c r="E382" i="45"/>
  <c r="E381" i="45"/>
  <c r="E380" i="45"/>
  <c r="E379" i="45"/>
  <c r="E378" i="45"/>
  <c r="E377" i="45"/>
  <c r="E376" i="45"/>
  <c r="E375" i="45"/>
  <c r="E374" i="45"/>
  <c r="E373" i="45"/>
  <c r="E372" i="45"/>
  <c r="E371" i="45"/>
  <c r="E370" i="45"/>
  <c r="F370" i="45" s="1"/>
  <c r="E368" i="45"/>
  <c r="E366" i="45"/>
  <c r="E365" i="45"/>
  <c r="E364" i="45"/>
  <c r="E363" i="45"/>
  <c r="E362" i="45"/>
  <c r="E361" i="45"/>
  <c r="E360" i="45"/>
  <c r="E359" i="45"/>
  <c r="E358" i="45"/>
  <c r="E357" i="45"/>
  <c r="E356" i="45"/>
  <c r="E355" i="45"/>
  <c r="E354" i="45"/>
  <c r="E353" i="45"/>
  <c r="E352" i="45"/>
  <c r="E351" i="45"/>
  <c r="E350" i="45"/>
  <c r="E349" i="45"/>
  <c r="E348" i="45"/>
  <c r="E347" i="45"/>
  <c r="E346" i="45"/>
  <c r="F346" i="45" s="1"/>
  <c r="E345" i="45"/>
  <c r="E342" i="45"/>
  <c r="E341" i="45"/>
  <c r="E340" i="45"/>
  <c r="E339" i="45"/>
  <c r="E338" i="45"/>
  <c r="E337" i="45"/>
  <c r="E336" i="45"/>
  <c r="E335" i="45"/>
  <c r="E334" i="45"/>
  <c r="E333" i="45"/>
  <c r="E332" i="45"/>
  <c r="E331" i="45"/>
  <c r="E330" i="45"/>
  <c r="E329" i="45"/>
  <c r="E328" i="45"/>
  <c r="E327" i="45"/>
  <c r="E326" i="45"/>
  <c r="E325" i="45"/>
  <c r="E324" i="45"/>
  <c r="E323" i="45"/>
  <c r="E322" i="45"/>
  <c r="E321" i="45"/>
  <c r="F321" i="45" s="1"/>
  <c r="E319" i="45"/>
  <c r="E318" i="45"/>
  <c r="E317" i="45"/>
  <c r="E315" i="45"/>
  <c r="E314" i="45"/>
  <c r="E313" i="45"/>
  <c r="E312" i="45"/>
  <c r="E311" i="45"/>
  <c r="E310" i="45"/>
  <c r="E309" i="45"/>
  <c r="E308" i="45"/>
  <c r="E307" i="45"/>
  <c r="E305" i="45"/>
  <c r="E304" i="45"/>
  <c r="E303" i="45"/>
  <c r="F303" i="45" s="1"/>
  <c r="E301" i="45"/>
  <c r="E300" i="45"/>
  <c r="E288" i="45"/>
  <c r="E287" i="45"/>
  <c r="E286" i="45"/>
  <c r="E285" i="45"/>
  <c r="E284" i="45"/>
  <c r="E283" i="45"/>
  <c r="E282" i="45"/>
  <c r="E281" i="45"/>
  <c r="E280" i="45"/>
  <c r="E278" i="45"/>
  <c r="E277" i="45"/>
  <c r="E275" i="45"/>
  <c r="E274" i="45"/>
  <c r="E273" i="45"/>
  <c r="E272" i="45"/>
  <c r="E271" i="45"/>
  <c r="E269" i="45"/>
  <c r="E268" i="45"/>
  <c r="E267" i="45"/>
  <c r="E266" i="45"/>
  <c r="E265" i="45"/>
  <c r="E264" i="45"/>
  <c r="E263" i="45"/>
  <c r="E240" i="45"/>
  <c r="E239" i="45"/>
  <c r="E238" i="45"/>
  <c r="E237" i="45"/>
  <c r="E236" i="45"/>
  <c r="E235" i="45"/>
  <c r="E234" i="45"/>
  <c r="E233" i="45"/>
  <c r="E232" i="45"/>
  <c r="E231" i="45"/>
  <c r="E230" i="45"/>
  <c r="E229" i="45"/>
  <c r="E228" i="45"/>
  <c r="E227" i="45"/>
  <c r="E226" i="45"/>
  <c r="E225" i="45"/>
  <c r="E224" i="45"/>
  <c r="E223" i="45"/>
  <c r="E222" i="45"/>
  <c r="E221" i="45"/>
  <c r="E220" i="45"/>
  <c r="E219" i="45"/>
  <c r="E218" i="45"/>
  <c r="E217" i="45"/>
  <c r="E216" i="45"/>
  <c r="E215" i="45"/>
  <c r="E214" i="45"/>
  <c r="E213" i="45"/>
  <c r="E212" i="45"/>
  <c r="E211" i="45"/>
  <c r="E210" i="45"/>
  <c r="E209" i="45"/>
  <c r="E208" i="45"/>
  <c r="E207" i="45"/>
  <c r="C206" i="45"/>
  <c r="E205" i="45"/>
  <c r="E204" i="45"/>
  <c r="E203" i="45"/>
  <c r="E202" i="45"/>
  <c r="E201" i="45"/>
  <c r="E200" i="45"/>
  <c r="E199" i="45"/>
  <c r="E198" i="45"/>
  <c r="E197" i="45"/>
  <c r="E196" i="45"/>
  <c r="E195" i="45"/>
  <c r="E194" i="45"/>
  <c r="E193" i="45"/>
  <c r="E192" i="45"/>
  <c r="E191" i="45"/>
  <c r="E190" i="45"/>
  <c r="E189" i="45"/>
  <c r="E188" i="45"/>
  <c r="E187" i="45"/>
  <c r="E186" i="45"/>
  <c r="E185" i="45"/>
  <c r="E184" i="45"/>
  <c r="E183" i="45"/>
  <c r="E182" i="45"/>
  <c r="E181" i="45"/>
  <c r="E180" i="45"/>
  <c r="E179" i="45"/>
  <c r="E178" i="45"/>
  <c r="E177" i="45"/>
  <c r="E176" i="45"/>
  <c r="E175" i="45"/>
  <c r="E174" i="45"/>
  <c r="E173" i="45"/>
  <c r="E172" i="45"/>
  <c r="E171" i="45"/>
  <c r="E170" i="45"/>
  <c r="E169" i="45"/>
  <c r="E168" i="45"/>
  <c r="E167" i="45"/>
  <c r="E166" i="45"/>
  <c r="E165" i="45"/>
  <c r="E164" i="45"/>
  <c r="E163" i="45"/>
  <c r="E162" i="45"/>
  <c r="E161" i="45"/>
  <c r="E160" i="45"/>
  <c r="E159" i="45"/>
  <c r="E158" i="45"/>
  <c r="E157" i="45"/>
  <c r="E156" i="45"/>
  <c r="E155" i="45"/>
  <c r="E154" i="45"/>
  <c r="E153" i="45"/>
  <c r="E152" i="45"/>
  <c r="E151" i="45"/>
  <c r="E150" i="45"/>
  <c r="E149" i="45"/>
  <c r="E148" i="45"/>
  <c r="E147" i="45"/>
  <c r="E146" i="45"/>
  <c r="E145" i="45"/>
  <c r="E144" i="45"/>
  <c r="E143" i="45"/>
  <c r="E142" i="45"/>
  <c r="E141" i="45"/>
  <c r="E140" i="45"/>
  <c r="E139" i="45"/>
  <c r="E138" i="45"/>
  <c r="E137" i="45"/>
  <c r="E136" i="45"/>
  <c r="E135" i="45"/>
  <c r="E134" i="45"/>
  <c r="E133" i="45"/>
  <c r="E132" i="45"/>
  <c r="E131" i="45"/>
  <c r="E130" i="45"/>
  <c r="E129" i="45"/>
  <c r="E128" i="45"/>
  <c r="E127" i="45"/>
  <c r="E126" i="45"/>
  <c r="E125" i="45"/>
  <c r="E124" i="45"/>
  <c r="E123" i="45"/>
  <c r="E122" i="45"/>
  <c r="E121" i="45"/>
  <c r="E120" i="45"/>
  <c r="E119" i="45"/>
  <c r="E118" i="45"/>
  <c r="E117" i="45"/>
  <c r="E116" i="45"/>
  <c r="E115" i="45"/>
  <c r="E114" i="45"/>
  <c r="E113" i="45"/>
  <c r="E112" i="45"/>
  <c r="E111" i="45"/>
  <c r="E110" i="45"/>
  <c r="E109" i="45"/>
  <c r="E108" i="45"/>
  <c r="E107" i="45"/>
  <c r="E106" i="45"/>
  <c r="E105" i="45"/>
  <c r="E103" i="45"/>
  <c r="E102" i="45"/>
  <c r="E101" i="45"/>
  <c r="E100" i="45"/>
  <c r="E99" i="45"/>
  <c r="E98" i="45"/>
  <c r="E97" i="45"/>
  <c r="E96" i="45"/>
  <c r="E95" i="45"/>
  <c r="E94" i="45"/>
  <c r="E93" i="45"/>
  <c r="E92" i="45"/>
  <c r="E91" i="45"/>
  <c r="E90" i="45"/>
  <c r="E89" i="45"/>
  <c r="E88" i="45"/>
  <c r="E87" i="45"/>
  <c r="E86" i="45"/>
  <c r="E85" i="45"/>
  <c r="E84" i="45"/>
  <c r="E83" i="45"/>
  <c r="E82" i="45"/>
  <c r="E81" i="45"/>
  <c r="E80" i="45"/>
  <c r="E79" i="45"/>
  <c r="E78" i="45"/>
  <c r="E77" i="45"/>
  <c r="E76" i="45"/>
  <c r="E75" i="45"/>
  <c r="E74" i="45"/>
  <c r="E73" i="45"/>
  <c r="E72" i="45"/>
  <c r="E71" i="45"/>
  <c r="E70" i="45"/>
  <c r="E69" i="45"/>
  <c r="E68" i="45"/>
  <c r="E67" i="45"/>
  <c r="E66" i="45"/>
  <c r="E65" i="45"/>
  <c r="E64" i="45"/>
  <c r="E63" i="45"/>
  <c r="E62" i="45"/>
  <c r="E61" i="45"/>
  <c r="E60" i="45"/>
  <c r="E59" i="45"/>
  <c r="E58" i="45"/>
  <c r="E57" i="45"/>
  <c r="E56" i="45"/>
  <c r="E55" i="45"/>
  <c r="E54" i="45"/>
  <c r="E53" i="45"/>
  <c r="E52" i="45"/>
  <c r="E51" i="45"/>
  <c r="E50" i="45"/>
  <c r="E49" i="45"/>
  <c r="E48" i="45"/>
  <c r="E47" i="45"/>
  <c r="E46" i="45"/>
  <c r="E45" i="45"/>
  <c r="E44" i="45"/>
  <c r="E43" i="45"/>
  <c r="E42" i="45"/>
  <c r="E41" i="45"/>
  <c r="E40" i="45"/>
  <c r="E39" i="45"/>
  <c r="E38" i="45"/>
  <c r="E37" i="45"/>
  <c r="E36" i="45"/>
  <c r="E35" i="45"/>
  <c r="E34" i="45"/>
  <c r="E33" i="45"/>
  <c r="E32" i="45"/>
  <c r="E31" i="45"/>
  <c r="E30" i="45"/>
  <c r="E29" i="45"/>
  <c r="E28" i="45"/>
  <c r="E27" i="45"/>
  <c r="E26" i="45"/>
  <c r="E25" i="45"/>
  <c r="E24" i="45"/>
  <c r="E23" i="45"/>
  <c r="E22" i="45"/>
  <c r="E21" i="45"/>
  <c r="E20" i="45"/>
  <c r="E19" i="45"/>
  <c r="E18" i="45"/>
  <c r="E16" i="45"/>
  <c r="E15" i="45"/>
  <c r="E14" i="45"/>
  <c r="E13" i="45"/>
  <c r="E12" i="45"/>
  <c r="E11" i="45"/>
  <c r="E10" i="45"/>
  <c r="E9" i="45"/>
  <c r="E8" i="45"/>
  <c r="E7" i="45"/>
  <c r="E6" i="45"/>
  <c r="E5" i="45"/>
  <c r="E4" i="45"/>
  <c r="E3" i="45"/>
  <c r="F3" i="45" s="1"/>
  <c r="C54" i="31"/>
  <c r="C43" i="31"/>
  <c r="F597" i="45" l="1"/>
  <c r="F516" i="45"/>
  <c r="F517" i="45" s="1"/>
  <c r="F518" i="45" s="1"/>
  <c r="F519" i="45" s="1"/>
  <c r="F520" i="45" s="1"/>
  <c r="F521" i="45" s="1"/>
  <c r="F522" i="45" s="1"/>
  <c r="F523" i="45" s="1"/>
  <c r="F524" i="45" s="1"/>
  <c r="F525" i="45" s="1"/>
  <c r="F526" i="45" s="1"/>
  <c r="F527" i="45" s="1"/>
  <c r="F528" i="45" s="1"/>
  <c r="F529" i="45" s="1"/>
  <c r="F530" i="45" s="1"/>
  <c r="F531" i="45" s="1"/>
  <c r="F532" i="45" s="1"/>
  <c r="F533" i="45" s="1"/>
  <c r="F534" i="45" s="1"/>
  <c r="F535" i="45" s="1"/>
  <c r="F536" i="45" s="1"/>
  <c r="F537" i="45" s="1"/>
  <c r="F538" i="45" s="1"/>
  <c r="F539" i="45" s="1"/>
  <c r="F540" i="45" s="1"/>
  <c r="F598" i="45"/>
  <c r="F599" i="45" s="1"/>
  <c r="F600" i="45" s="1"/>
  <c r="F601" i="45" s="1"/>
  <c r="F602" i="45" s="1"/>
  <c r="F603" i="45" s="1"/>
  <c r="F604" i="45" s="1"/>
  <c r="F605" i="45" s="1"/>
  <c r="F606" i="45" s="1"/>
  <c r="F413" i="45"/>
  <c r="F414" i="45"/>
  <c r="F415" i="45" s="1"/>
  <c r="F416" i="45" s="1"/>
  <c r="F417" i="45" s="1"/>
  <c r="F418" i="45" s="1"/>
  <c r="F419" i="45" s="1"/>
  <c r="F420" i="45" s="1"/>
  <c r="F421" i="45" s="1"/>
  <c r="F422" i="45" s="1"/>
  <c r="F423" i="45" s="1"/>
  <c r="F424" i="45" s="1"/>
  <c r="F425" i="45" s="1"/>
  <c r="F426" i="45" s="1"/>
  <c r="F427" i="45" s="1"/>
  <c r="F428" i="45" s="1"/>
  <c r="F429" i="45" s="1"/>
  <c r="F430" i="45" s="1"/>
  <c r="F431" i="45" s="1"/>
  <c r="F432" i="45" s="1"/>
  <c r="F433" i="45" s="1"/>
  <c r="F434" i="45" s="1"/>
  <c r="F435" i="45" s="1"/>
  <c r="F436" i="45" s="1"/>
  <c r="F440" i="45" s="1"/>
  <c r="F441" i="45" s="1"/>
  <c r="F442" i="45" s="1"/>
  <c r="F443" i="45" s="1"/>
  <c r="F444" i="45" s="1"/>
  <c r="F445" i="45" s="1"/>
  <c r="F446" i="45" s="1"/>
  <c r="F447" i="45" s="1"/>
  <c r="F448" i="45" s="1"/>
  <c r="F449" i="45" s="1"/>
  <c r="F450" i="45" s="1"/>
  <c r="F451" i="45" s="1"/>
  <c r="F452" i="45" s="1"/>
  <c r="F453" i="45" s="1"/>
  <c r="F454" i="45" s="1"/>
  <c r="F455" i="45" s="1"/>
  <c r="F456" i="45" s="1"/>
  <c r="F460" i="45" s="1"/>
  <c r="F461" i="45" s="1"/>
  <c r="F462" i="45" s="1"/>
  <c r="F463" i="45" s="1"/>
  <c r="F464" i="45" s="1"/>
  <c r="F465" i="45" s="1"/>
  <c r="F466" i="45" s="1"/>
  <c r="F467" i="45" s="1"/>
  <c r="F468" i="45" s="1"/>
  <c r="F469" i="45" s="1"/>
  <c r="F470" i="45" s="1"/>
  <c r="F471" i="45" s="1"/>
  <c r="F472" i="45" s="1"/>
  <c r="F473" i="45" s="1"/>
  <c r="F474" i="45" s="1"/>
  <c r="F475" i="45" s="1"/>
  <c r="F476" i="45" s="1"/>
  <c r="F477" i="45" s="1"/>
  <c r="F478" i="45" s="1"/>
  <c r="F479" i="45" s="1"/>
  <c r="F484" i="45" s="1"/>
  <c r="F485" i="45" s="1"/>
  <c r="F486" i="45" s="1"/>
  <c r="F487" i="45" s="1"/>
  <c r="F488" i="45" s="1"/>
  <c r="F489" i="45" s="1"/>
  <c r="F490" i="45" s="1"/>
  <c r="F491" i="45" s="1"/>
  <c r="F492" i="45" s="1"/>
  <c r="F493" i="45" s="1"/>
  <c r="F494" i="45" s="1"/>
  <c r="F495" i="45" s="1"/>
  <c r="F496" i="45" s="1"/>
  <c r="F497" i="45" s="1"/>
  <c r="F498" i="45" s="1"/>
  <c r="F499" i="45" s="1"/>
  <c r="F500" i="45" s="1"/>
  <c r="F501" i="45" s="1"/>
  <c r="F502" i="45" s="1"/>
  <c r="F503" i="45" s="1"/>
  <c r="F504" i="45" s="1"/>
  <c r="F505" i="45" s="1"/>
  <c r="F506" i="45" s="1"/>
  <c r="F507" i="45" s="1"/>
  <c r="F508" i="45" s="1"/>
  <c r="F509" i="45" s="1"/>
  <c r="F398" i="45"/>
  <c r="F399" i="45" s="1"/>
  <c r="F400" i="45" s="1"/>
  <c r="F401" i="45" s="1"/>
  <c r="F402" i="45" s="1"/>
  <c r="F403" i="45" s="1"/>
  <c r="F404" i="45" s="1"/>
  <c r="F405" i="45" s="1"/>
  <c r="F406" i="45" s="1"/>
  <c r="F407" i="45" s="1"/>
  <c r="F371" i="45"/>
  <c r="F372" i="45" s="1"/>
  <c r="F373" i="45" s="1"/>
  <c r="F374" i="45" s="1"/>
  <c r="F375" i="45" s="1"/>
  <c r="F376" i="45" s="1"/>
  <c r="F377" i="45" s="1"/>
  <c r="F378" i="45" s="1"/>
  <c r="F379" i="45" s="1"/>
  <c r="F380" i="45" s="1"/>
  <c r="F381" i="45" s="1"/>
  <c r="F382" i="45" s="1"/>
  <c r="F383" i="45" s="1"/>
  <c r="F384" i="45" s="1"/>
  <c r="F385" i="45" s="1"/>
  <c r="F386" i="45" s="1"/>
  <c r="F387" i="45" s="1"/>
  <c r="F388" i="45" s="1"/>
  <c r="F389" i="45" s="1"/>
  <c r="F390" i="45" s="1"/>
  <c r="F391" i="45" s="1"/>
  <c r="F392" i="45" s="1"/>
  <c r="F4" i="45"/>
  <c r="F5" i="45" s="1"/>
  <c r="F6" i="45" s="1"/>
  <c r="F7" i="45" s="1"/>
  <c r="F8" i="45" s="1"/>
  <c r="F9" i="45" s="1"/>
  <c r="F10" i="45" s="1"/>
  <c r="F11" i="45" s="1"/>
  <c r="F12" i="45" s="1"/>
  <c r="F13" i="45" s="1"/>
  <c r="F14" i="45" s="1"/>
  <c r="F15" i="45" s="1"/>
  <c r="F16" i="45" s="1"/>
  <c r="F17" i="45" s="1"/>
  <c r="F18" i="45" s="1"/>
  <c r="F19" i="45" s="1"/>
  <c r="F20" i="45" s="1"/>
  <c r="F21" i="45" s="1"/>
  <c r="F22" i="45" s="1"/>
  <c r="F23" i="45" s="1"/>
  <c r="F24" i="45" s="1"/>
  <c r="F25" i="45" s="1"/>
  <c r="F26" i="45" s="1"/>
  <c r="F27" i="45" s="1"/>
  <c r="F28" i="45" s="1"/>
  <c r="F29" i="45" s="1"/>
  <c r="F30" i="45" s="1"/>
  <c r="F31" i="45" s="1"/>
  <c r="F32" i="45" s="1"/>
  <c r="F33" i="45" s="1"/>
  <c r="F34" i="45" s="1"/>
  <c r="F35" i="45" s="1"/>
  <c r="F36" i="45" s="1"/>
  <c r="F37" i="45" s="1"/>
  <c r="F38" i="45" s="1"/>
  <c r="F39" i="45" s="1"/>
  <c r="F40" i="45" s="1"/>
  <c r="F41" i="45" s="1"/>
  <c r="F42" i="45" s="1"/>
  <c r="F43" i="45" s="1"/>
  <c r="F44" i="45" s="1"/>
  <c r="F45" i="45" s="1"/>
  <c r="F46" i="45" s="1"/>
  <c r="F47" i="45" s="1"/>
  <c r="F48" i="45" s="1"/>
  <c r="F49" i="45" s="1"/>
  <c r="F50" i="45" s="1"/>
  <c r="F51" i="45" s="1"/>
  <c r="F52" i="45" s="1"/>
  <c r="F53" i="45" s="1"/>
  <c r="F54" i="45" s="1"/>
  <c r="F55" i="45" s="1"/>
  <c r="F56" i="45" s="1"/>
  <c r="F57" i="45" s="1"/>
  <c r="F58" i="45" s="1"/>
  <c r="F59" i="45" s="1"/>
  <c r="F60" i="45" s="1"/>
  <c r="F61" i="45" s="1"/>
  <c r="F62" i="45" s="1"/>
  <c r="F63" i="45" s="1"/>
  <c r="F64" i="45" s="1"/>
  <c r="F65" i="45" s="1"/>
  <c r="F66" i="45" s="1"/>
  <c r="F67" i="45" s="1"/>
  <c r="F68" i="45" s="1"/>
  <c r="F69" i="45" s="1"/>
  <c r="F70" i="45" s="1"/>
  <c r="F71" i="45" s="1"/>
  <c r="F72" i="45" s="1"/>
  <c r="F73" i="45" s="1"/>
  <c r="F74" i="45" s="1"/>
  <c r="F75" i="45" s="1"/>
  <c r="F76" i="45" s="1"/>
  <c r="F77" i="45" s="1"/>
  <c r="F78" i="45" s="1"/>
  <c r="F79" i="45" s="1"/>
  <c r="F80" i="45" s="1"/>
  <c r="F81" i="45" s="1"/>
  <c r="F82" i="45" s="1"/>
  <c r="F83" i="45" s="1"/>
  <c r="F84" i="45" s="1"/>
  <c r="F85" i="45" s="1"/>
  <c r="F86" i="45" s="1"/>
  <c r="F87" i="45" s="1"/>
  <c r="F88" i="45" s="1"/>
  <c r="F89" i="45" s="1"/>
  <c r="F90" i="45" s="1"/>
  <c r="F91" i="45" s="1"/>
  <c r="F92" i="45" s="1"/>
  <c r="F93" i="45" s="1"/>
  <c r="F94" i="45" s="1"/>
  <c r="F95" i="45" s="1"/>
  <c r="F96" i="45" s="1"/>
  <c r="F97" i="45" s="1"/>
  <c r="F98" i="45" s="1"/>
  <c r="F99" i="45" s="1"/>
  <c r="F100" i="45" s="1"/>
  <c r="F101" i="45" s="1"/>
  <c r="F102" i="45" s="1"/>
  <c r="F103" i="45" s="1"/>
  <c r="F104" i="45" s="1"/>
  <c r="F105" i="45" s="1"/>
  <c r="F106" i="45" s="1"/>
  <c r="F107" i="45" s="1"/>
  <c r="F108" i="45" s="1"/>
  <c r="F109" i="45" s="1"/>
  <c r="F110" i="45" s="1"/>
  <c r="F111" i="45" s="1"/>
  <c r="F112" i="45" s="1"/>
  <c r="F113" i="45" s="1"/>
  <c r="F114" i="45" s="1"/>
  <c r="F115" i="45" s="1"/>
  <c r="F116" i="45" s="1"/>
  <c r="F117" i="45" s="1"/>
  <c r="F118" i="45" s="1"/>
  <c r="F119" i="45" s="1"/>
  <c r="F120" i="45" s="1"/>
  <c r="F121" i="45" s="1"/>
  <c r="F122" i="45" s="1"/>
  <c r="F123" i="45" s="1"/>
  <c r="F124" i="45" s="1"/>
  <c r="F125" i="45" s="1"/>
  <c r="F126" i="45" s="1"/>
  <c r="F127" i="45" s="1"/>
  <c r="F128" i="45" s="1"/>
  <c r="F129" i="45" s="1"/>
  <c r="F130" i="45" s="1"/>
  <c r="F131" i="45" s="1"/>
  <c r="F132" i="45" s="1"/>
  <c r="F133" i="45" s="1"/>
  <c r="F134" i="45" s="1"/>
  <c r="F135" i="45" s="1"/>
  <c r="F136" i="45" s="1"/>
  <c r="F137" i="45" s="1"/>
  <c r="F138" i="45" s="1"/>
  <c r="F139" i="45" s="1"/>
  <c r="F140" i="45" s="1"/>
  <c r="F141" i="45" s="1"/>
  <c r="F142" i="45" s="1"/>
  <c r="F143" i="45" s="1"/>
  <c r="F144" i="45" s="1"/>
  <c r="F145" i="45" s="1"/>
  <c r="F146" i="45" s="1"/>
  <c r="F147" i="45" s="1"/>
  <c r="F148" i="45" s="1"/>
  <c r="F149" i="45" s="1"/>
  <c r="F150" i="45" s="1"/>
  <c r="F151" i="45" s="1"/>
  <c r="F152" i="45" s="1"/>
  <c r="F153" i="45" s="1"/>
  <c r="F154" i="45" s="1"/>
  <c r="F155" i="45" s="1"/>
  <c r="F156" i="45" s="1"/>
  <c r="F157" i="45" s="1"/>
  <c r="F158" i="45" s="1"/>
  <c r="F159" i="45" s="1"/>
  <c r="F160" i="45" s="1"/>
  <c r="F161" i="45" s="1"/>
  <c r="F162" i="45" s="1"/>
  <c r="F163" i="45" s="1"/>
  <c r="F164" i="45" s="1"/>
  <c r="F165" i="45" s="1"/>
  <c r="F166" i="45" s="1"/>
  <c r="F167" i="45" s="1"/>
  <c r="F168" i="45" s="1"/>
  <c r="F169" i="45" s="1"/>
  <c r="F170" i="45" s="1"/>
  <c r="F171" i="45" s="1"/>
  <c r="F172" i="45" s="1"/>
  <c r="F173" i="45" s="1"/>
  <c r="F174" i="45" s="1"/>
  <c r="F175" i="45" s="1"/>
  <c r="F176" i="45" s="1"/>
  <c r="F177" i="45" s="1"/>
  <c r="F178" i="45" s="1"/>
  <c r="F179" i="45" s="1"/>
  <c r="F180" i="45" s="1"/>
  <c r="F181" i="45" s="1"/>
  <c r="F182" i="45" s="1"/>
  <c r="F183" i="45" s="1"/>
  <c r="F184" i="45" s="1"/>
  <c r="F185" i="45" s="1"/>
  <c r="F186" i="45" s="1"/>
  <c r="F187" i="45" s="1"/>
  <c r="F188" i="45" s="1"/>
  <c r="F189" i="45" s="1"/>
  <c r="F190" i="45" s="1"/>
  <c r="F191" i="45" s="1"/>
  <c r="F192" i="45" s="1"/>
  <c r="F193" i="45" s="1"/>
  <c r="F194" i="45" s="1"/>
  <c r="F195" i="45" s="1"/>
  <c r="F196" i="45" s="1"/>
  <c r="F197" i="45" s="1"/>
  <c r="F198" i="45" s="1"/>
  <c r="F199" i="45" s="1"/>
  <c r="F200" i="45" s="1"/>
  <c r="F201" i="45" s="1"/>
  <c r="F202" i="45" s="1"/>
  <c r="F203" i="45" s="1"/>
  <c r="F204" i="45" s="1"/>
  <c r="F205" i="45" s="1"/>
  <c r="F347" i="45"/>
  <c r="F348" i="45" s="1"/>
  <c r="F349" i="45" s="1"/>
  <c r="F350" i="45" s="1"/>
  <c r="F351" i="45" s="1"/>
  <c r="F352" i="45" s="1"/>
  <c r="F353" i="45" s="1"/>
  <c r="F354" i="45" s="1"/>
  <c r="F355" i="45" s="1"/>
  <c r="F356" i="45" s="1"/>
  <c r="F357" i="45" s="1"/>
  <c r="F358" i="45" s="1"/>
  <c r="F359" i="45" s="1"/>
  <c r="F360" i="45" s="1"/>
  <c r="F361" i="45" s="1"/>
  <c r="F362" i="45" s="1"/>
  <c r="F363" i="45" s="1"/>
  <c r="F364" i="45" s="1"/>
  <c r="F365" i="45" s="1"/>
  <c r="F366" i="45" s="1"/>
  <c r="F278" i="45"/>
  <c r="F279" i="45" s="1"/>
  <c r="F280" i="45" s="1"/>
  <c r="F281" i="45" s="1"/>
  <c r="F282" i="45" s="1"/>
  <c r="F283" i="45" s="1"/>
  <c r="F284" i="45" s="1"/>
  <c r="F285" i="45" s="1"/>
  <c r="F286" i="45" s="1"/>
  <c r="F287" i="45" s="1"/>
  <c r="F288" i="45" s="1"/>
  <c r="F289" i="45" s="1"/>
  <c r="F290" i="45" s="1"/>
  <c r="F291" i="45" s="1"/>
  <c r="F292" i="45" s="1"/>
  <c r="F293" i="45" s="1"/>
  <c r="F294" i="45" s="1"/>
  <c r="F295" i="45" s="1"/>
  <c r="F296" i="45" s="1"/>
  <c r="F297" i="45" s="1"/>
  <c r="F298" i="45" s="1"/>
  <c r="F299" i="45" s="1"/>
  <c r="F243" i="45"/>
  <c r="F244" i="45" s="1"/>
  <c r="F245" i="45" s="1"/>
  <c r="F246" i="45" s="1"/>
  <c r="F247" i="45" s="1"/>
  <c r="F248" i="45" s="1"/>
  <c r="F249" i="45" s="1"/>
  <c r="F250" i="45" s="1"/>
  <c r="F251" i="45" s="1"/>
  <c r="F252" i="45" s="1"/>
  <c r="F253" i="45" s="1"/>
  <c r="F254" i="45" s="1"/>
  <c r="F255" i="45" s="1"/>
  <c r="F256" i="45" s="1"/>
  <c r="F257" i="45" s="1"/>
  <c r="F258" i="45" s="1"/>
  <c r="F259" i="45" s="1"/>
  <c r="F260" i="45" s="1"/>
  <c r="F261" i="45" s="1"/>
  <c r="F262" i="45" s="1"/>
  <c r="F263" i="45" s="1"/>
  <c r="F264" i="45" s="1"/>
  <c r="F265" i="45" s="1"/>
  <c r="F266" i="45" s="1"/>
  <c r="F267" i="45" s="1"/>
  <c r="F268" i="45" s="1"/>
  <c r="F269" i="45" s="1"/>
  <c r="F270" i="45" s="1"/>
  <c r="F271" i="45" s="1"/>
  <c r="F272" i="45" s="1"/>
  <c r="F273" i="45" s="1"/>
  <c r="F274" i="45" s="1"/>
  <c r="E206" i="45"/>
  <c r="C56" i="31"/>
  <c r="F206" i="45" l="1"/>
  <c r="F207" i="45" s="1"/>
  <c r="F208" i="45" s="1"/>
  <c r="F209" i="45" s="1"/>
  <c r="F210" i="45" s="1"/>
  <c r="F211" i="45" s="1"/>
  <c r="F212" i="45" s="1"/>
  <c r="F213" i="45" s="1"/>
  <c r="F214" i="45" s="1"/>
  <c r="F215" i="45" s="1"/>
  <c r="F216" i="45" s="1"/>
  <c r="F217" i="45" s="1"/>
  <c r="F218" i="45" s="1"/>
  <c r="F219" i="45" s="1"/>
  <c r="F220" i="45" s="1"/>
  <c r="F221" i="45" s="1"/>
  <c r="F222" i="45" s="1"/>
  <c r="F223" i="45" s="1"/>
  <c r="F224" i="45" s="1"/>
  <c r="F225" i="45" s="1"/>
  <c r="F226" i="45" s="1"/>
  <c r="F227" i="45" s="1"/>
  <c r="F228" i="45" s="1"/>
  <c r="F229" i="45" s="1"/>
  <c r="F230" i="45" s="1"/>
  <c r="F231" i="45" s="1"/>
  <c r="F232" i="45" s="1"/>
  <c r="F233" i="45" s="1"/>
  <c r="F234" i="45" s="1"/>
  <c r="F235" i="45" s="1"/>
  <c r="F236" i="45" s="1"/>
  <c r="F237" i="45" s="1"/>
  <c r="F238" i="45" s="1"/>
  <c r="F239" i="45" s="1"/>
  <c r="F240" i="45" s="1"/>
  <c r="X44" i="23"/>
  <c r="W44" i="23"/>
  <c r="T44" i="23"/>
  <c r="S44" i="23"/>
  <c r="C149" i="31" l="1"/>
  <c r="B149" i="31"/>
  <c r="A149" i="31"/>
  <c r="C148" i="31"/>
  <c r="B148" i="31"/>
  <c r="A148" i="31"/>
  <c r="C147" i="31"/>
  <c r="B147" i="31"/>
  <c r="A147" i="31"/>
  <c r="C146" i="31"/>
  <c r="B146" i="31"/>
  <c r="A146" i="31"/>
  <c r="C145" i="31"/>
  <c r="B145" i="31"/>
  <c r="A145" i="31"/>
  <c r="C144" i="31"/>
  <c r="B144" i="31"/>
  <c r="A144" i="31"/>
  <c r="C143" i="31"/>
  <c r="B143" i="31"/>
  <c r="A143" i="31"/>
  <c r="C142" i="31"/>
  <c r="B142" i="31"/>
  <c r="A142" i="31"/>
  <c r="C141" i="31"/>
  <c r="B141" i="31"/>
  <c r="A141" i="31"/>
  <c r="C140" i="31"/>
  <c r="B140" i="31"/>
  <c r="A140" i="31"/>
  <c r="C139" i="31"/>
  <c r="B139" i="31"/>
  <c r="A139" i="31"/>
  <c r="C138" i="31"/>
  <c r="B138" i="31"/>
  <c r="A138" i="31"/>
  <c r="C137" i="31"/>
  <c r="B137" i="31"/>
  <c r="A137" i="31"/>
  <c r="C136" i="31"/>
  <c r="B136" i="31"/>
  <c r="A136" i="31"/>
  <c r="C135" i="31"/>
  <c r="B135" i="31"/>
  <c r="A135" i="31"/>
  <c r="C134" i="31"/>
  <c r="B134" i="31"/>
  <c r="A134" i="31"/>
  <c r="C133" i="31"/>
  <c r="B133" i="31"/>
  <c r="A133" i="31"/>
  <c r="C132" i="31"/>
  <c r="B132" i="31"/>
  <c r="A132" i="31"/>
  <c r="C131" i="31"/>
  <c r="B131" i="31"/>
  <c r="A131" i="31"/>
  <c r="C130" i="31"/>
  <c r="B130" i="31"/>
  <c r="A130" i="31"/>
  <c r="C129" i="31"/>
  <c r="B129" i="31"/>
  <c r="A129" i="31"/>
  <c r="C128" i="31"/>
  <c r="B128" i="31"/>
  <c r="A128" i="31"/>
  <c r="C127" i="31"/>
  <c r="B127" i="31"/>
  <c r="A127" i="31"/>
  <c r="C126" i="31"/>
  <c r="B126" i="31"/>
  <c r="A126" i="31"/>
  <c r="C125" i="31"/>
  <c r="B125" i="31"/>
  <c r="A125" i="31"/>
  <c r="C124" i="31"/>
  <c r="B124" i="31"/>
  <c r="A124" i="31"/>
  <c r="C123" i="31"/>
  <c r="B123" i="31"/>
  <c r="A123" i="31"/>
  <c r="C122" i="31"/>
  <c r="B122" i="31"/>
  <c r="A122" i="31"/>
  <c r="C121" i="31"/>
  <c r="B121" i="31"/>
  <c r="A121" i="31"/>
  <c r="C120" i="31"/>
  <c r="B120" i="31"/>
  <c r="A120" i="31"/>
  <c r="C119" i="31"/>
  <c r="B119" i="31"/>
  <c r="A119" i="31"/>
  <c r="C118" i="31"/>
  <c r="B118" i="31"/>
  <c r="A118" i="31"/>
  <c r="C117" i="31"/>
  <c r="B117" i="31"/>
  <c r="A117" i="31"/>
  <c r="C116" i="31"/>
  <c r="B116" i="31"/>
  <c r="A116" i="31"/>
  <c r="C115" i="31"/>
  <c r="B115" i="31"/>
  <c r="A115" i="31"/>
  <c r="C114" i="31"/>
  <c r="B114" i="31"/>
  <c r="A114" i="31"/>
  <c r="C113" i="31"/>
  <c r="B113" i="31"/>
  <c r="A113" i="31"/>
  <c r="C112" i="31"/>
  <c r="B112" i="31"/>
  <c r="A112" i="31"/>
  <c r="C111" i="31"/>
  <c r="B111" i="31"/>
  <c r="A111" i="31"/>
  <c r="C110" i="31"/>
  <c r="B110" i="31"/>
  <c r="A110" i="31"/>
  <c r="C109" i="31"/>
  <c r="B109" i="31"/>
  <c r="A109" i="31"/>
  <c r="C108" i="31"/>
  <c r="B108" i="31"/>
  <c r="A108" i="31"/>
  <c r="C107" i="31"/>
  <c r="B107" i="31"/>
  <c r="A107" i="31"/>
  <c r="C106" i="31"/>
  <c r="B106" i="31"/>
  <c r="A106" i="31"/>
  <c r="J102" i="6" l="1"/>
  <c r="A72" i="35"/>
  <c r="A70" i="35"/>
  <c r="A68" i="35"/>
  <c r="A64" i="35"/>
  <c r="A63" i="35"/>
  <c r="A62" i="35"/>
  <c r="A61" i="35"/>
  <c r="A60" i="35"/>
  <c r="C58" i="35"/>
  <c r="A58" i="35"/>
  <c r="C57" i="35"/>
  <c r="A57" i="35"/>
  <c r="C56" i="35"/>
  <c r="A56" i="35"/>
  <c r="C55" i="35"/>
  <c r="A55" i="35"/>
  <c r="C54" i="35"/>
  <c r="A54" i="35"/>
  <c r="C53" i="35"/>
  <c r="A53" i="35"/>
  <c r="C51" i="35"/>
  <c r="A51" i="35"/>
  <c r="C50" i="35"/>
  <c r="A50" i="35"/>
  <c r="C49" i="35"/>
  <c r="A49" i="35"/>
  <c r="C48" i="35"/>
  <c r="A48" i="35"/>
  <c r="C47" i="35"/>
  <c r="A47" i="35"/>
  <c r="C46" i="35"/>
  <c r="A46" i="35"/>
  <c r="C45" i="35"/>
  <c r="A45" i="35"/>
  <c r="C44" i="35"/>
  <c r="A44" i="35"/>
  <c r="C43" i="35"/>
  <c r="C42" i="35"/>
  <c r="A42" i="35"/>
  <c r="C41" i="35"/>
  <c r="A41" i="35"/>
  <c r="C40" i="35"/>
  <c r="A40" i="35"/>
  <c r="C39" i="35"/>
  <c r="A39" i="35"/>
  <c r="C38" i="35"/>
  <c r="A38" i="35"/>
  <c r="C37" i="35"/>
  <c r="A37" i="35"/>
  <c r="C36" i="35"/>
  <c r="A36" i="35"/>
  <c r="C35" i="35"/>
  <c r="A35" i="35"/>
  <c r="C34" i="35"/>
  <c r="A34" i="35"/>
  <c r="C32" i="35"/>
  <c r="A32" i="35"/>
  <c r="C31" i="35"/>
  <c r="A31" i="35"/>
  <c r="C30" i="35"/>
  <c r="A30" i="35"/>
  <c r="C29" i="35"/>
  <c r="A29" i="35"/>
  <c r="C28" i="35"/>
  <c r="A28" i="35"/>
  <c r="C26" i="35"/>
  <c r="A26" i="35"/>
  <c r="C25" i="35"/>
  <c r="A25" i="35"/>
  <c r="C24" i="35"/>
  <c r="A24" i="35"/>
  <c r="C22" i="35"/>
  <c r="A22" i="35"/>
  <c r="C21" i="35"/>
  <c r="A21" i="35"/>
  <c r="C20" i="35"/>
  <c r="A20" i="35"/>
  <c r="C19" i="35"/>
  <c r="A19" i="35"/>
  <c r="C18" i="35"/>
  <c r="A18" i="35"/>
  <c r="C17" i="35"/>
  <c r="A17" i="35"/>
  <c r="C16" i="35"/>
  <c r="A16" i="35"/>
  <c r="C15" i="35"/>
  <c r="A15" i="35"/>
  <c r="C14" i="35"/>
  <c r="A14" i="35"/>
  <c r="C13" i="35"/>
  <c r="A13" i="35"/>
  <c r="C12" i="35"/>
  <c r="A12" i="35"/>
  <c r="C11" i="35"/>
  <c r="A11" i="35"/>
  <c r="C10" i="35"/>
  <c r="A10" i="35"/>
  <c r="C9" i="35"/>
  <c r="C8" i="35"/>
  <c r="C7" i="35"/>
  <c r="C6" i="35"/>
  <c r="A6" i="35"/>
  <c r="C5" i="35"/>
  <c r="A5" i="35"/>
  <c r="C4" i="35"/>
  <c r="A4" i="35"/>
  <c r="C3" i="35"/>
  <c r="A3" i="35"/>
  <c r="B105" i="31" l="1"/>
  <c r="B104" i="31"/>
  <c r="B103" i="31"/>
  <c r="B102" i="31"/>
  <c r="B101" i="31"/>
  <c r="B100" i="31"/>
  <c r="B99" i="31"/>
  <c r="B98" i="31"/>
  <c r="B97" i="31"/>
  <c r="B96" i="31"/>
  <c r="B95" i="31"/>
  <c r="B94" i="31"/>
  <c r="B93" i="31"/>
  <c r="B92" i="31"/>
  <c r="B91" i="31"/>
  <c r="B90" i="31"/>
  <c r="B89" i="31"/>
  <c r="B88" i="31"/>
  <c r="B87" i="31"/>
  <c r="B86" i="31"/>
  <c r="B85" i="31"/>
  <c r="B84" i="31"/>
  <c r="B83" i="31"/>
  <c r="B82" i="31"/>
  <c r="B81" i="31"/>
  <c r="B79" i="31"/>
  <c r="B78" i="31"/>
  <c r="X43" i="23"/>
  <c r="W43" i="23"/>
  <c r="T43" i="23"/>
  <c r="S43" i="23"/>
  <c r="B80" i="31" l="1"/>
  <c r="E241" i="24"/>
  <c r="H241" i="24"/>
  <c r="I241" i="24"/>
  <c r="J241" i="24"/>
  <c r="D1" i="6" l="1"/>
  <c r="R19" i="42"/>
  <c r="Q19" i="42"/>
  <c r="R13" i="42"/>
  <c r="Q13" i="42"/>
  <c r="A19" i="42"/>
  <c r="C19" i="42" s="1"/>
  <c r="A13" i="42"/>
  <c r="C13" i="42" s="1"/>
  <c r="S13" i="42" l="1"/>
  <c r="S19" i="42"/>
  <c r="C77" i="31"/>
  <c r="B77" i="31"/>
  <c r="A77" i="31"/>
  <c r="C76" i="31"/>
  <c r="B76" i="31"/>
  <c r="A76" i="31"/>
  <c r="C75" i="31"/>
  <c r="B75" i="31"/>
  <c r="A75" i="31"/>
  <c r="C74" i="31"/>
  <c r="B74" i="31"/>
  <c r="A74" i="31"/>
  <c r="C73" i="31"/>
  <c r="B73" i="31"/>
  <c r="A73" i="31"/>
  <c r="C72" i="31"/>
  <c r="B72" i="31"/>
  <c r="A72" i="31"/>
  <c r="C71" i="31"/>
  <c r="B71" i="31"/>
  <c r="A71" i="31"/>
  <c r="C70" i="31"/>
  <c r="B70" i="31"/>
  <c r="A70" i="31"/>
  <c r="C69" i="31"/>
  <c r="B69" i="31"/>
  <c r="A69" i="31"/>
  <c r="C68" i="31"/>
  <c r="B68" i="31"/>
  <c r="A68" i="31"/>
  <c r="C67" i="31"/>
  <c r="B67" i="31"/>
  <c r="A67" i="31"/>
  <c r="C66" i="31"/>
  <c r="B66" i="31"/>
  <c r="A66" i="31"/>
  <c r="C65" i="31"/>
  <c r="B65" i="31"/>
  <c r="A65" i="31"/>
  <c r="C64" i="31"/>
  <c r="B64" i="31"/>
  <c r="A64" i="31"/>
  <c r="C63" i="31"/>
  <c r="B63" i="31"/>
  <c r="A63" i="31"/>
  <c r="C62" i="31"/>
  <c r="B62" i="31"/>
  <c r="A62" i="31"/>
  <c r="C61" i="31"/>
  <c r="B61" i="31"/>
  <c r="A61" i="31"/>
  <c r="C60" i="31"/>
  <c r="B60" i="31"/>
  <c r="A60" i="31"/>
  <c r="C59" i="31"/>
  <c r="B59" i="31"/>
  <c r="A59" i="31"/>
  <c r="C58" i="31"/>
  <c r="B58" i="31"/>
  <c r="A58" i="31"/>
  <c r="C57" i="31"/>
  <c r="B57" i="31"/>
  <c r="A57" i="31"/>
  <c r="B56" i="31"/>
  <c r="A56" i="31"/>
  <c r="C55" i="31"/>
  <c r="B55" i="31"/>
  <c r="A55" i="31"/>
  <c r="B54" i="31"/>
  <c r="A54" i="31"/>
  <c r="C53" i="31"/>
  <c r="B53" i="31"/>
  <c r="A53" i="31"/>
  <c r="C52" i="31"/>
  <c r="B52" i="31"/>
  <c r="A52" i="31"/>
  <c r="C51" i="31"/>
  <c r="B51" i="31"/>
  <c r="A51" i="31"/>
  <c r="C50" i="31"/>
  <c r="B50" i="31"/>
  <c r="A50" i="31"/>
  <c r="C49" i="31"/>
  <c r="B49" i="31"/>
  <c r="A49" i="31"/>
  <c r="C48" i="31"/>
  <c r="B48" i="31"/>
  <c r="A48" i="31"/>
  <c r="C47" i="31"/>
  <c r="B47" i="31"/>
  <c r="A47" i="31"/>
  <c r="C46" i="31"/>
  <c r="B46" i="31"/>
  <c r="A46" i="31"/>
  <c r="C45" i="31"/>
  <c r="B45" i="31"/>
  <c r="A45" i="31"/>
  <c r="C44" i="31"/>
  <c r="B44" i="31"/>
  <c r="A44" i="31"/>
  <c r="B43" i="31"/>
  <c r="A43" i="31"/>
  <c r="C42" i="31"/>
  <c r="B42" i="31"/>
  <c r="A42" i="31"/>
  <c r="C41" i="31"/>
  <c r="B41" i="31"/>
  <c r="A41" i="31"/>
  <c r="C40" i="31"/>
  <c r="B40" i="31"/>
  <c r="A40" i="31"/>
  <c r="C39" i="31"/>
  <c r="B39" i="31"/>
  <c r="A39" i="31"/>
  <c r="C38" i="31"/>
  <c r="B38" i="31"/>
  <c r="A38" i="31"/>
  <c r="C37" i="31"/>
  <c r="B37" i="31"/>
  <c r="A37" i="31"/>
  <c r="C36" i="31"/>
  <c r="B36" i="31"/>
  <c r="A36" i="31"/>
  <c r="C35" i="31"/>
  <c r="B35" i="31"/>
  <c r="A35" i="31"/>
  <c r="C34" i="31"/>
  <c r="B34" i="31"/>
  <c r="A34" i="31"/>
  <c r="C33" i="31"/>
  <c r="B33" i="31"/>
  <c r="A33" i="31"/>
  <c r="C32" i="31"/>
  <c r="B32" i="31"/>
  <c r="A32" i="31"/>
  <c r="C31" i="31"/>
  <c r="B31" i="31"/>
  <c r="A31" i="31"/>
  <c r="C30" i="31"/>
  <c r="B30" i="31"/>
  <c r="A30" i="31"/>
  <c r="C29" i="31"/>
  <c r="B29" i="31"/>
  <c r="A29" i="31"/>
  <c r="C28" i="31"/>
  <c r="B28" i="31"/>
  <c r="A28" i="31"/>
  <c r="C27" i="31"/>
  <c r="B27" i="31"/>
  <c r="A27" i="31"/>
  <c r="C26" i="31"/>
  <c r="B26" i="31"/>
  <c r="A26" i="31"/>
  <c r="C25" i="31"/>
  <c r="B25" i="31"/>
  <c r="A25" i="31"/>
  <c r="C23" i="31"/>
  <c r="B23" i="31"/>
  <c r="A23" i="31"/>
  <c r="C22" i="31"/>
  <c r="B22" i="31"/>
  <c r="A22" i="31"/>
  <c r="C21" i="31"/>
  <c r="B21" i="31"/>
  <c r="A21" i="31"/>
  <c r="C20" i="31"/>
  <c r="B20" i="31"/>
  <c r="A20" i="31"/>
  <c r="C19" i="31"/>
  <c r="B19" i="31"/>
  <c r="A19" i="31"/>
  <c r="C18" i="31"/>
  <c r="B18" i="31"/>
  <c r="A18" i="31"/>
  <c r="C17" i="31"/>
  <c r="B17" i="31"/>
  <c r="A17" i="31"/>
  <c r="C16" i="31"/>
  <c r="B16" i="31"/>
  <c r="A16" i="31"/>
  <c r="C15" i="31"/>
  <c r="B15" i="31"/>
  <c r="A15" i="31"/>
  <c r="C14" i="31"/>
  <c r="B14" i="31"/>
  <c r="A14" i="31"/>
  <c r="C13" i="31"/>
  <c r="B13" i="31"/>
  <c r="A13" i="31"/>
  <c r="C12" i="31"/>
  <c r="B12" i="31"/>
  <c r="A12" i="31"/>
  <c r="C11" i="31"/>
  <c r="B11" i="31"/>
  <c r="A11" i="31"/>
  <c r="C10" i="31"/>
  <c r="B10" i="31"/>
  <c r="A10" i="31"/>
  <c r="C9" i="31"/>
  <c r="B9" i="31"/>
  <c r="A9" i="31"/>
  <c r="C8" i="31"/>
  <c r="B8" i="31"/>
  <c r="A8" i="31"/>
  <c r="C7" i="31"/>
  <c r="B7" i="31"/>
  <c r="A7" i="31"/>
  <c r="C6" i="31"/>
  <c r="B6" i="31"/>
  <c r="A6" i="31"/>
  <c r="C5" i="31"/>
  <c r="B5" i="31"/>
  <c r="A5" i="31"/>
  <c r="C4" i="31"/>
  <c r="B4" i="31"/>
  <c r="A4" i="31"/>
  <c r="C3" i="31"/>
  <c r="B3" i="31"/>
  <c r="A3" i="31"/>
  <c r="C2" i="31"/>
  <c r="B2" i="31"/>
  <c r="A2" i="31"/>
  <c r="Y116" i="6" l="1"/>
  <c r="Y115" i="6"/>
  <c r="Y114" i="6"/>
  <c r="Y113" i="6"/>
  <c r="Y112" i="6"/>
  <c r="Y111" i="6"/>
  <c r="Y110" i="6"/>
  <c r="Y109" i="6"/>
  <c r="Y108" i="6"/>
  <c r="Y107" i="6"/>
  <c r="Y106" i="6"/>
  <c r="Y105" i="6"/>
  <c r="Y104" i="6"/>
  <c r="Y103" i="6"/>
  <c r="Y102" i="6"/>
  <c r="Y101" i="6"/>
  <c r="Y100" i="6"/>
  <c r="Y99" i="6"/>
  <c r="Y75" i="6"/>
  <c r="Y74" i="6"/>
  <c r="Y73" i="6"/>
  <c r="Y72" i="6"/>
  <c r="Y69" i="6"/>
  <c r="Y68" i="6"/>
  <c r="Y64" i="6"/>
  <c r="Y63" i="6"/>
  <c r="Y62" i="6"/>
  <c r="Y61" i="6"/>
  <c r="Y60" i="6"/>
  <c r="Y59" i="6"/>
  <c r="Y58" i="6"/>
  <c r="Y57" i="6"/>
  <c r="Y71" i="6"/>
  <c r="Y56" i="6"/>
  <c r="Y55" i="6"/>
  <c r="Y54" i="6"/>
  <c r="Y53" i="6"/>
  <c r="Y51" i="6"/>
  <c r="Y50" i="6"/>
  <c r="Y70" i="6"/>
  <c r="Y49" i="6"/>
  <c r="Y48" i="6"/>
  <c r="Y47" i="6"/>
  <c r="Y46" i="6"/>
  <c r="Y45" i="6"/>
  <c r="Y44" i="6"/>
  <c r="Y43" i="6"/>
  <c r="Y42" i="6"/>
  <c r="Y41" i="6"/>
  <c r="Y40" i="6"/>
  <c r="Y39" i="6"/>
  <c r="Y38" i="6"/>
  <c r="Y37" i="6"/>
  <c r="Y36" i="6"/>
  <c r="Y35" i="6"/>
  <c r="Y34" i="6"/>
  <c r="Y32" i="6"/>
  <c r="Y31" i="6"/>
  <c r="Y30" i="6"/>
  <c r="Y29" i="6"/>
  <c r="Y28" i="6"/>
  <c r="Y26" i="6"/>
  <c r="Y25" i="6"/>
  <c r="Y24" i="6"/>
  <c r="Y22" i="6"/>
  <c r="Y21" i="6"/>
  <c r="Y20" i="6"/>
  <c r="Y19" i="6"/>
  <c r="Y18" i="6"/>
  <c r="Y17" i="6"/>
  <c r="Y16" i="6"/>
  <c r="Y15" i="6"/>
  <c r="Y14" i="6"/>
  <c r="Y13" i="6"/>
  <c r="Y12" i="6"/>
  <c r="Y11" i="6"/>
  <c r="Y10" i="6"/>
  <c r="Y9" i="6"/>
  <c r="Y8" i="6"/>
  <c r="Y7" i="6"/>
  <c r="Y6" i="6"/>
  <c r="Y5" i="6"/>
  <c r="Y4" i="6"/>
  <c r="Y66" i="6"/>
  <c r="Y3" i="6"/>
  <c r="R16" i="6"/>
  <c r="S16" i="6"/>
  <c r="V16" i="6"/>
  <c r="U16" i="6"/>
  <c r="T16" i="6"/>
  <c r="X16" i="6"/>
  <c r="R17" i="6"/>
  <c r="S17" i="6"/>
  <c r="T17" i="6"/>
  <c r="U17" i="6"/>
  <c r="V17" i="6"/>
  <c r="X17" i="6"/>
  <c r="B18" i="27" l="1"/>
  <c r="A80" i="27"/>
  <c r="B18" i="48"/>
  <c r="B19" i="48"/>
  <c r="B19" i="42"/>
  <c r="X10" i="6"/>
  <c r="R10" i="6"/>
  <c r="S10" i="6"/>
  <c r="V10" i="6"/>
  <c r="U10" i="6"/>
  <c r="T10" i="6"/>
  <c r="B12" i="48" l="1"/>
  <c r="F25" i="27"/>
  <c r="B13" i="42"/>
  <c r="G1" i="35"/>
  <c r="B83" i="35" s="1"/>
  <c r="C105" i="31" l="1"/>
  <c r="C104" i="31"/>
  <c r="C103" i="31"/>
  <c r="C102" i="31"/>
  <c r="C101" i="31"/>
  <c r="C100" i="31"/>
  <c r="C99" i="31"/>
  <c r="C98" i="31"/>
  <c r="C97" i="31"/>
  <c r="C96" i="31"/>
  <c r="C95" i="31"/>
  <c r="C94" i="31"/>
  <c r="C93" i="31"/>
  <c r="C92" i="31"/>
  <c r="C91" i="31"/>
  <c r="C90" i="31"/>
  <c r="C89" i="31"/>
  <c r="C88" i="31"/>
  <c r="C87" i="31"/>
  <c r="C86" i="31"/>
  <c r="C85" i="31"/>
  <c r="C84" i="31"/>
  <c r="C83" i="31"/>
  <c r="C82" i="31"/>
  <c r="C81" i="31"/>
  <c r="C80" i="31"/>
  <c r="C78" i="31"/>
  <c r="C79" i="31"/>
  <c r="A105" i="31"/>
  <c r="A104" i="31"/>
  <c r="A103" i="31"/>
  <c r="A102" i="31"/>
  <c r="A101" i="31"/>
  <c r="A100" i="31"/>
  <c r="A99" i="31"/>
  <c r="A98" i="31"/>
  <c r="A97" i="31"/>
  <c r="A96" i="31"/>
  <c r="A95" i="31"/>
  <c r="A94" i="31"/>
  <c r="A93" i="31"/>
  <c r="A92" i="31"/>
  <c r="A91" i="31"/>
  <c r="A90" i="31"/>
  <c r="A89" i="31"/>
  <c r="A88" i="31"/>
  <c r="A87" i="31"/>
  <c r="A86" i="31"/>
  <c r="A85" i="31"/>
  <c r="A84" i="31"/>
  <c r="A83" i="31"/>
  <c r="A82" i="31"/>
  <c r="A81" i="31"/>
  <c r="A80" i="31"/>
  <c r="A79" i="31"/>
  <c r="A78" i="31"/>
  <c r="U76" i="6" l="1"/>
  <c r="U79" i="6"/>
  <c r="U83" i="6"/>
  <c r="U87" i="6"/>
  <c r="U89" i="6"/>
  <c r="Y93" i="6"/>
  <c r="U93" i="6"/>
  <c r="U78" i="6"/>
  <c r="U81" i="6"/>
  <c r="U91" i="6"/>
  <c r="U98" i="6"/>
  <c r="Y98" i="6"/>
  <c r="U77" i="6"/>
  <c r="U80" i="6"/>
  <c r="U84" i="6"/>
  <c r="U88" i="6"/>
  <c r="U90" i="6"/>
  <c r="U94" i="6"/>
  <c r="U97" i="6"/>
  <c r="Y97" i="6"/>
  <c r="U85" i="6"/>
  <c r="U95" i="6"/>
  <c r="Y95" i="6"/>
  <c r="U82" i="6"/>
  <c r="U86" i="6"/>
  <c r="Y92" i="6"/>
  <c r="U92" i="6"/>
  <c r="F64" i="27"/>
  <c r="F60" i="27"/>
  <c r="A52" i="27"/>
  <c r="A48" i="27"/>
  <c r="F63" i="27"/>
  <c r="F59" i="27"/>
  <c r="A51" i="27"/>
  <c r="A47" i="27"/>
  <c r="F58" i="27"/>
  <c r="F11" i="27"/>
  <c r="A67" i="27"/>
  <c r="A50" i="27"/>
  <c r="F61" i="27"/>
  <c r="F57" i="27"/>
  <c r="S1" i="23"/>
  <c r="R73" i="6"/>
  <c r="R72" i="6"/>
  <c r="R69" i="6"/>
  <c r="N106" i="35"/>
  <c r="R68" i="6"/>
  <c r="R64" i="6"/>
  <c r="R63" i="6"/>
  <c r="R62" i="6"/>
  <c r="R61" i="6"/>
  <c r="R59" i="6"/>
  <c r="N144" i="35" s="1"/>
  <c r="N143" i="35"/>
  <c r="R58" i="6"/>
  <c r="R57" i="6"/>
  <c r="R71" i="6"/>
  <c r="R56" i="6"/>
  <c r="R55" i="6"/>
  <c r="R54" i="6"/>
  <c r="R53" i="6"/>
  <c r="R51" i="6"/>
  <c r="N135" i="35" s="1"/>
  <c r="R50" i="6"/>
  <c r="R70" i="6"/>
  <c r="R49" i="6"/>
  <c r="R48" i="6"/>
  <c r="N131" i="35" s="1"/>
  <c r="R47" i="6"/>
  <c r="R46" i="6"/>
  <c r="N125" i="35" s="1"/>
  <c r="R45" i="6"/>
  <c r="R44" i="6"/>
  <c r="R43" i="6"/>
  <c r="N121" i="35" s="1"/>
  <c r="N120" i="35"/>
  <c r="R42" i="6"/>
  <c r="N119" i="35" s="1"/>
  <c r="R41" i="6"/>
  <c r="N118" i="35" s="1"/>
  <c r="R40" i="6"/>
  <c r="N117" i="35" s="1"/>
  <c r="R39" i="6"/>
  <c r="N116" i="35" s="1"/>
  <c r="R38" i="6"/>
  <c r="N115" i="35" s="1"/>
  <c r="R37" i="6"/>
  <c r="N114" i="35" s="1"/>
  <c r="N113" i="35"/>
  <c r="R36" i="6"/>
  <c r="N112" i="35" s="1"/>
  <c r="R35" i="6"/>
  <c r="N111" i="35" s="1"/>
  <c r="R34" i="6"/>
  <c r="N110" i="35" s="1"/>
  <c r="R32" i="6"/>
  <c r="N109" i="35" s="1"/>
  <c r="R31" i="6"/>
  <c r="N108" i="35" s="1"/>
  <c r="R30" i="6"/>
  <c r="N107" i="35" s="1"/>
  <c r="R29" i="6"/>
  <c r="N105" i="35" s="1"/>
  <c r="N104" i="35"/>
  <c r="R28" i="6"/>
  <c r="N103" i="35" s="1"/>
  <c r="R26" i="6"/>
  <c r="N102" i="35" s="1"/>
  <c r="R25" i="6"/>
  <c r="N101" i="35" s="1"/>
  <c r="R24" i="6"/>
  <c r="N100" i="35" s="1"/>
  <c r="N99" i="35"/>
  <c r="R22" i="6"/>
  <c r="N98" i="35" s="1"/>
  <c r="R21" i="6"/>
  <c r="N97" i="35" s="1"/>
  <c r="R20" i="6"/>
  <c r="N96" i="35" s="1"/>
  <c r="R19" i="6"/>
  <c r="R18" i="6"/>
  <c r="R15" i="6"/>
  <c r="N91" i="35" s="1"/>
  <c r="R14" i="6"/>
  <c r="R13" i="6"/>
  <c r="R12" i="6"/>
  <c r="R11" i="6"/>
  <c r="R9" i="6"/>
  <c r="R8" i="6"/>
  <c r="R7" i="6"/>
  <c r="R6" i="6"/>
  <c r="R5" i="6"/>
  <c r="R4" i="6"/>
  <c r="R66" i="6"/>
  <c r="R3" i="6"/>
  <c r="R60" i="6"/>
  <c r="N127" i="35" l="1"/>
  <c r="N124" i="35"/>
  <c r="N130" i="35"/>
  <c r="N134" i="35"/>
  <c r="N138" i="35"/>
  <c r="N142" i="35"/>
  <c r="N129" i="35"/>
  <c r="N133" i="35"/>
  <c r="N137" i="35"/>
  <c r="N141" i="35"/>
  <c r="N139" i="35"/>
  <c r="N123" i="35"/>
  <c r="N122" i="35"/>
  <c r="N128" i="35"/>
  <c r="N132" i="35"/>
  <c r="N136" i="35"/>
  <c r="N140" i="35"/>
  <c r="N126" i="35"/>
  <c r="N77" i="35"/>
  <c r="N83" i="35"/>
  <c r="N81" i="35"/>
  <c r="N85" i="35"/>
  <c r="N88" i="35"/>
  <c r="N89" i="35"/>
  <c r="N82" i="35"/>
  <c r="N86" i="35"/>
  <c r="N90" i="35"/>
  <c r="N78" i="35"/>
  <c r="N79" i="35"/>
  <c r="N80" i="35"/>
  <c r="N84" i="35"/>
  <c r="N87" i="35"/>
  <c r="R1" i="6"/>
  <c r="R9" i="42" l="1"/>
  <c r="Q9" i="42"/>
  <c r="A9" i="42"/>
  <c r="C9" i="42" s="1"/>
  <c r="S6" i="6"/>
  <c r="V6" i="6"/>
  <c r="U6" i="6"/>
  <c r="T6" i="6"/>
  <c r="X6" i="6"/>
  <c r="B8" i="48" l="1"/>
  <c r="S9" i="42"/>
  <c r="B9" i="42"/>
  <c r="B75" i="43"/>
  <c r="B74" i="43"/>
  <c r="B73" i="43"/>
  <c r="B72" i="43"/>
  <c r="B71" i="43"/>
  <c r="B70" i="43"/>
  <c r="B69" i="43"/>
  <c r="B68" i="43"/>
  <c r="B67" i="43"/>
  <c r="B66" i="43"/>
  <c r="B65" i="43"/>
  <c r="B64" i="43"/>
  <c r="B63" i="43"/>
  <c r="B62" i="43"/>
  <c r="B61" i="43"/>
  <c r="B60" i="43"/>
  <c r="B59" i="43"/>
  <c r="B58" i="43"/>
  <c r="B57" i="43"/>
  <c r="B56" i="43"/>
  <c r="B55" i="43"/>
  <c r="B54" i="43"/>
  <c r="B53" i="43"/>
  <c r="B52" i="43"/>
  <c r="B51" i="43"/>
  <c r="B50" i="43"/>
  <c r="B49" i="43"/>
  <c r="B48" i="43"/>
  <c r="B47" i="43"/>
  <c r="B46" i="43"/>
  <c r="B45" i="43"/>
  <c r="B44" i="43"/>
  <c r="B43" i="43"/>
  <c r="B42" i="43"/>
  <c r="B41" i="43"/>
  <c r="B40" i="43"/>
  <c r="B39" i="43"/>
  <c r="B38" i="43"/>
  <c r="B37" i="43"/>
  <c r="B36" i="43"/>
  <c r="B35" i="43"/>
  <c r="B34" i="43"/>
  <c r="B33" i="43"/>
  <c r="B32" i="43"/>
  <c r="B31" i="43"/>
  <c r="B30" i="43"/>
  <c r="B29" i="43"/>
  <c r="B28" i="43"/>
  <c r="B27" i="43"/>
  <c r="B26" i="43"/>
  <c r="B25" i="43"/>
  <c r="B24" i="43"/>
  <c r="B23" i="43"/>
  <c r="B22" i="43"/>
  <c r="B20" i="43"/>
  <c r="B19" i="43"/>
  <c r="B18" i="43"/>
  <c r="B17" i="43"/>
  <c r="B16" i="43"/>
  <c r="B15" i="43"/>
  <c r="B14" i="43"/>
  <c r="B13" i="43"/>
  <c r="B12" i="43"/>
  <c r="B11" i="43"/>
  <c r="B10" i="43"/>
  <c r="B9" i="43"/>
  <c r="B8" i="43"/>
  <c r="B7" i="43"/>
  <c r="B6" i="43"/>
  <c r="B5" i="43"/>
  <c r="B4" i="43"/>
  <c r="B3" i="43"/>
  <c r="B2" i="43"/>
  <c r="X104" i="6"/>
  <c r="V104" i="6"/>
  <c r="U104" i="6"/>
  <c r="Y78" i="6" s="1"/>
  <c r="T104" i="6"/>
  <c r="P42" i="23"/>
  <c r="Q42" i="23"/>
  <c r="S42" i="23"/>
  <c r="T42" i="23"/>
  <c r="U42" i="23"/>
  <c r="W42" i="23"/>
  <c r="X107" i="6" l="1"/>
  <c r="V107" i="6"/>
  <c r="U107" i="6"/>
  <c r="Y81" i="6" s="1"/>
  <c r="T107" i="6"/>
  <c r="W41" i="23" l="1"/>
  <c r="U41" i="23"/>
  <c r="T41" i="23"/>
  <c r="S41" i="23"/>
  <c r="Q41" i="23"/>
  <c r="P41" i="23"/>
  <c r="W40" i="23" l="1"/>
  <c r="U40" i="23"/>
  <c r="T40" i="23"/>
  <c r="S40" i="23"/>
  <c r="Q40" i="23"/>
  <c r="P40" i="23"/>
  <c r="W39" i="23"/>
  <c r="U39" i="23"/>
  <c r="T39" i="23"/>
  <c r="S39" i="23"/>
  <c r="Q67" i="42"/>
  <c r="Q66" i="42"/>
  <c r="Q65" i="42"/>
  <c r="Q64" i="42"/>
  <c r="Q63" i="42"/>
  <c r="Q62" i="42"/>
  <c r="Q61" i="42"/>
  <c r="Q60" i="42"/>
  <c r="Q59" i="42"/>
  <c r="Q58" i="42"/>
  <c r="Q57" i="42"/>
  <c r="Q56" i="42"/>
  <c r="Q55" i="42"/>
  <c r="Q54" i="42"/>
  <c r="Q53" i="42"/>
  <c r="Q52" i="42"/>
  <c r="Q51" i="42"/>
  <c r="Q50" i="42"/>
  <c r="Q49" i="42"/>
  <c r="Q48" i="42"/>
  <c r="Q47" i="42"/>
  <c r="Q46" i="42"/>
  <c r="Q45" i="42"/>
  <c r="Q44" i="42"/>
  <c r="Q43" i="42"/>
  <c r="Q42" i="42"/>
  <c r="Q41" i="42"/>
  <c r="Q40" i="42"/>
  <c r="Q39" i="42"/>
  <c r="Q38" i="42"/>
  <c r="Q37" i="42"/>
  <c r="Q36" i="42"/>
  <c r="Q35" i="42"/>
  <c r="Q34" i="42"/>
  <c r="Q33" i="42"/>
  <c r="Q32" i="42"/>
  <c r="Q31" i="42"/>
  <c r="Q30" i="42"/>
  <c r="Q29" i="42"/>
  <c r="Q28" i="42"/>
  <c r="Q27" i="42"/>
  <c r="Q26" i="42"/>
  <c r="Q25" i="42"/>
  <c r="Q24" i="42"/>
  <c r="Q23" i="42"/>
  <c r="Q22" i="42"/>
  <c r="Q21" i="42"/>
  <c r="Q20" i="42"/>
  <c r="Q18" i="42"/>
  <c r="Q17" i="42"/>
  <c r="Q16" i="42"/>
  <c r="Q15" i="42"/>
  <c r="Q14" i="42"/>
  <c r="Q12" i="42"/>
  <c r="Q11" i="42"/>
  <c r="Q8" i="42"/>
  <c r="Q7" i="42"/>
  <c r="Q6" i="42"/>
  <c r="Q5" i="42"/>
  <c r="Q4" i="42"/>
  <c r="R67" i="42"/>
  <c r="R66" i="42"/>
  <c r="R65" i="42"/>
  <c r="R64" i="42"/>
  <c r="R63" i="42"/>
  <c r="S63" i="42" s="1"/>
  <c r="R62" i="42"/>
  <c r="S62" i="42" s="1"/>
  <c r="R61" i="42"/>
  <c r="R60" i="42"/>
  <c r="R59" i="42"/>
  <c r="S59" i="42" s="1"/>
  <c r="R58" i="42"/>
  <c r="S58" i="42" s="1"/>
  <c r="R57" i="42"/>
  <c r="R56" i="42"/>
  <c r="S56" i="42" s="1"/>
  <c r="R55" i="42"/>
  <c r="S55" i="42" s="1"/>
  <c r="R54" i="42"/>
  <c r="R53" i="42"/>
  <c r="R52" i="42"/>
  <c r="R51" i="42"/>
  <c r="S51" i="42" s="1"/>
  <c r="R50" i="42"/>
  <c r="R49" i="42"/>
  <c r="R48" i="42"/>
  <c r="R47" i="42"/>
  <c r="S47" i="42" s="1"/>
  <c r="R46" i="42"/>
  <c r="R45" i="42"/>
  <c r="S45" i="42" s="1"/>
  <c r="R44" i="42"/>
  <c r="R43" i="42"/>
  <c r="R42" i="42"/>
  <c r="R41" i="42"/>
  <c r="S41" i="42" s="1"/>
  <c r="R40" i="42"/>
  <c r="S40" i="42" s="1"/>
  <c r="R39" i="42"/>
  <c r="S39" i="42" s="1"/>
  <c r="R38" i="42"/>
  <c r="S38" i="42" s="1"/>
  <c r="R37" i="42"/>
  <c r="R36" i="42"/>
  <c r="R35" i="42"/>
  <c r="R34" i="42"/>
  <c r="S34" i="42" s="1"/>
  <c r="R33" i="42"/>
  <c r="S33" i="42" s="1"/>
  <c r="R32" i="42"/>
  <c r="R31" i="42"/>
  <c r="R30" i="42"/>
  <c r="S30" i="42" s="1"/>
  <c r="R29" i="42"/>
  <c r="S29" i="42" s="1"/>
  <c r="R28" i="42"/>
  <c r="R27" i="42"/>
  <c r="R26" i="42"/>
  <c r="S26" i="42" s="1"/>
  <c r="R25" i="42"/>
  <c r="S25" i="42" s="1"/>
  <c r="R24" i="42"/>
  <c r="R23" i="42"/>
  <c r="S23" i="42" s="1"/>
  <c r="R22" i="42"/>
  <c r="S22" i="42" s="1"/>
  <c r="R21" i="42"/>
  <c r="R20" i="42"/>
  <c r="R18" i="42"/>
  <c r="S18" i="42" s="1"/>
  <c r="R17" i="42"/>
  <c r="S17" i="42" s="1"/>
  <c r="R16" i="42"/>
  <c r="S16" i="42" s="1"/>
  <c r="R15" i="42"/>
  <c r="R14" i="42"/>
  <c r="R12" i="42"/>
  <c r="S12" i="42" s="1"/>
  <c r="R11" i="42"/>
  <c r="S11" i="42" s="1"/>
  <c r="R10" i="42"/>
  <c r="R8" i="42"/>
  <c r="R7" i="42"/>
  <c r="R6" i="42"/>
  <c r="R5" i="42"/>
  <c r="S67" i="42"/>
  <c r="S54" i="42"/>
  <c r="A7" i="42"/>
  <c r="C7" i="42" s="1"/>
  <c r="V4" i="6"/>
  <c r="U4" i="6"/>
  <c r="T4" i="6"/>
  <c r="B6" i="48" s="1"/>
  <c r="X4" i="6"/>
  <c r="W38" i="23"/>
  <c r="U38" i="23"/>
  <c r="T38" i="23"/>
  <c r="S38" i="23"/>
  <c r="W37" i="23"/>
  <c r="U37" i="23"/>
  <c r="T37" i="23"/>
  <c r="S37" i="23"/>
  <c r="H54" i="27"/>
  <c r="C57" i="27"/>
  <c r="H41" i="27"/>
  <c r="C44" i="27"/>
  <c r="C31" i="27"/>
  <c r="D13" i="27"/>
  <c r="F10" i="27" l="1"/>
  <c r="S43" i="42"/>
  <c r="S28" i="42"/>
  <c r="S44" i="42"/>
  <c r="S48" i="42"/>
  <c r="S52" i="42"/>
  <c r="S60" i="42"/>
  <c r="S64" i="42"/>
  <c r="S36" i="42"/>
  <c r="B7" i="42"/>
  <c r="S7" i="42"/>
  <c r="S49" i="42"/>
  <c r="S21" i="42"/>
  <c r="S14" i="42"/>
  <c r="S15" i="42"/>
  <c r="S20" i="42"/>
  <c r="S24" i="42"/>
  <c r="S32" i="42"/>
  <c r="S66" i="42"/>
  <c r="S5" i="42"/>
  <c r="S37" i="42"/>
  <c r="S27" i="42"/>
  <c r="S31" i="42"/>
  <c r="S35" i="42"/>
  <c r="S42" i="42"/>
  <c r="S46" i="42"/>
  <c r="S50" i="42"/>
  <c r="S53" i="42"/>
  <c r="S57" i="42"/>
  <c r="S61" i="42"/>
  <c r="S65" i="42"/>
  <c r="S8" i="42"/>
  <c r="S6" i="42"/>
  <c r="Y91" i="6"/>
  <c r="U116" i="6"/>
  <c r="Y90" i="6" s="1"/>
  <c r="U115" i="6"/>
  <c r="Y89" i="6" s="1"/>
  <c r="U114" i="6"/>
  <c r="Y88" i="6" s="1"/>
  <c r="U113" i="6"/>
  <c r="Y87" i="6" s="1"/>
  <c r="U112" i="6"/>
  <c r="Y86" i="6" s="1"/>
  <c r="U111" i="6"/>
  <c r="Y85" i="6" s="1"/>
  <c r="U110" i="6"/>
  <c r="Y84" i="6" s="1"/>
  <c r="U109" i="6"/>
  <c r="Y83" i="6" s="1"/>
  <c r="U108" i="6"/>
  <c r="Y82" i="6" s="1"/>
  <c r="U106" i="6"/>
  <c r="Y80" i="6" s="1"/>
  <c r="U105" i="6"/>
  <c r="Y79" i="6" s="1"/>
  <c r="U103" i="6"/>
  <c r="Y77" i="6" s="1"/>
  <c r="U102" i="6"/>
  <c r="Y76" i="6" s="1"/>
  <c r="U101" i="6"/>
  <c r="U73" i="6"/>
  <c r="U69" i="6"/>
  <c r="U68" i="6"/>
  <c r="U64" i="6"/>
  <c r="U63" i="6"/>
  <c r="U59" i="6"/>
  <c r="U58" i="6"/>
  <c r="U57" i="6"/>
  <c r="U71" i="6"/>
  <c r="U56" i="6"/>
  <c r="U55" i="6"/>
  <c r="U54" i="6"/>
  <c r="U53" i="6"/>
  <c r="U51" i="6"/>
  <c r="U50" i="6"/>
  <c r="U70" i="6"/>
  <c r="U49" i="6"/>
  <c r="U48" i="6"/>
  <c r="U47" i="6"/>
  <c r="U46" i="6"/>
  <c r="U45" i="6"/>
  <c r="U44" i="6"/>
  <c r="U43" i="6"/>
  <c r="U42" i="6"/>
  <c r="U41" i="6"/>
  <c r="U40" i="6"/>
  <c r="U39" i="6"/>
  <c r="U38" i="6"/>
  <c r="U37" i="6"/>
  <c r="U36" i="6"/>
  <c r="U35" i="6"/>
  <c r="U34" i="6"/>
  <c r="U32" i="6"/>
  <c r="U31" i="6"/>
  <c r="U30" i="6"/>
  <c r="U29" i="6"/>
  <c r="U28" i="6"/>
  <c r="U26" i="6"/>
  <c r="U25" i="6"/>
  <c r="U24" i="6"/>
  <c r="U22" i="6"/>
  <c r="U21" i="6"/>
  <c r="U20" i="6"/>
  <c r="U19" i="6"/>
  <c r="U18" i="6"/>
  <c r="U15" i="6"/>
  <c r="U14" i="6"/>
  <c r="U13" i="6"/>
  <c r="U12" i="6"/>
  <c r="U11" i="6"/>
  <c r="U9" i="6"/>
  <c r="U8" i="6"/>
  <c r="U7" i="6"/>
  <c r="U5" i="6"/>
  <c r="U66" i="6"/>
  <c r="U3" i="6"/>
  <c r="Q10" i="42"/>
  <c r="S10" i="42" s="1"/>
  <c r="A10" i="42"/>
  <c r="C10" i="42" s="1"/>
  <c r="C206" i="24"/>
  <c r="J206" i="24" s="1"/>
  <c r="H15" i="27"/>
  <c r="H2" i="27"/>
  <c r="X116" i="6"/>
  <c r="X115" i="6"/>
  <c r="X114" i="6"/>
  <c r="X113" i="6"/>
  <c r="X112" i="6"/>
  <c r="X111" i="6"/>
  <c r="X110" i="6"/>
  <c r="X109" i="6"/>
  <c r="X108" i="6"/>
  <c r="X103" i="6"/>
  <c r="X102" i="6"/>
  <c r="X101" i="6"/>
  <c r="X73" i="6"/>
  <c r="X69" i="6"/>
  <c r="X68" i="6"/>
  <c r="X64" i="6"/>
  <c r="X63" i="6"/>
  <c r="X59" i="6"/>
  <c r="X58" i="6"/>
  <c r="X57" i="6"/>
  <c r="X71" i="6"/>
  <c r="X56" i="6"/>
  <c r="X55" i="6"/>
  <c r="X54" i="6"/>
  <c r="X53" i="6"/>
  <c r="X51" i="6"/>
  <c r="X50" i="6"/>
  <c r="X70" i="6"/>
  <c r="X49" i="6"/>
  <c r="X48" i="6"/>
  <c r="X47" i="6"/>
  <c r="X46" i="6"/>
  <c r="X45" i="6"/>
  <c r="X44" i="6"/>
  <c r="X43" i="6"/>
  <c r="X42" i="6"/>
  <c r="X41" i="6"/>
  <c r="X40" i="6"/>
  <c r="X39" i="6"/>
  <c r="X38" i="6"/>
  <c r="X37" i="6"/>
  <c r="X36" i="6"/>
  <c r="X35" i="6"/>
  <c r="X34" i="6"/>
  <c r="X32" i="6"/>
  <c r="X31" i="6"/>
  <c r="X30" i="6"/>
  <c r="X29" i="6"/>
  <c r="X28" i="6"/>
  <c r="X26" i="6"/>
  <c r="X25" i="6"/>
  <c r="X24" i="6"/>
  <c r="X22" i="6"/>
  <c r="X21" i="6"/>
  <c r="X20" i="6"/>
  <c r="X19" i="6"/>
  <c r="X18" i="6"/>
  <c r="X15" i="6"/>
  <c r="X14" i="6"/>
  <c r="X13" i="6"/>
  <c r="X12" i="6"/>
  <c r="X11" i="6"/>
  <c r="X9" i="6"/>
  <c r="X8" i="6"/>
  <c r="X7" i="6"/>
  <c r="X5" i="6"/>
  <c r="X66" i="6"/>
  <c r="X3" i="6"/>
  <c r="J1005" i="24"/>
  <c r="J1004" i="24"/>
  <c r="J1003" i="24"/>
  <c r="J1002" i="24"/>
  <c r="J1001" i="24"/>
  <c r="J1000" i="24"/>
  <c r="J999" i="24"/>
  <c r="J998" i="24"/>
  <c r="J997" i="24"/>
  <c r="J996" i="24"/>
  <c r="J995" i="24"/>
  <c r="J994" i="24"/>
  <c r="J993" i="24"/>
  <c r="J992" i="24"/>
  <c r="J991" i="24"/>
  <c r="J990" i="24"/>
  <c r="J989" i="24"/>
  <c r="J988" i="24"/>
  <c r="J987" i="24"/>
  <c r="J986" i="24"/>
  <c r="J985" i="24"/>
  <c r="J984" i="24"/>
  <c r="J983" i="24"/>
  <c r="J982" i="24"/>
  <c r="J981" i="24"/>
  <c r="J980" i="24"/>
  <c r="J979" i="24"/>
  <c r="J978" i="24"/>
  <c r="J977" i="24"/>
  <c r="J976" i="24"/>
  <c r="J975" i="24"/>
  <c r="J974" i="24"/>
  <c r="J973" i="24"/>
  <c r="J972" i="24"/>
  <c r="J971" i="24"/>
  <c r="J970" i="24"/>
  <c r="J969" i="24"/>
  <c r="J968" i="24"/>
  <c r="J967" i="24"/>
  <c r="J966" i="24"/>
  <c r="J965" i="24"/>
  <c r="J964" i="24"/>
  <c r="J963" i="24"/>
  <c r="J962" i="24"/>
  <c r="J961" i="24"/>
  <c r="J960" i="24"/>
  <c r="J959" i="24"/>
  <c r="J958" i="24"/>
  <c r="J957" i="24"/>
  <c r="J956" i="24"/>
  <c r="J955" i="24"/>
  <c r="J954" i="24"/>
  <c r="J953" i="24"/>
  <c r="J952" i="24"/>
  <c r="J951" i="24"/>
  <c r="J950" i="24"/>
  <c r="J949" i="24"/>
  <c r="J948" i="24"/>
  <c r="J947" i="24"/>
  <c r="J946" i="24"/>
  <c r="J945" i="24"/>
  <c r="J944" i="24"/>
  <c r="J943" i="24"/>
  <c r="J942" i="24"/>
  <c r="J941" i="24"/>
  <c r="J940" i="24"/>
  <c r="J939" i="24"/>
  <c r="J938" i="24"/>
  <c r="J937" i="24"/>
  <c r="J936" i="24"/>
  <c r="J935" i="24"/>
  <c r="J934" i="24"/>
  <c r="J933" i="24"/>
  <c r="J932" i="24"/>
  <c r="J931" i="24"/>
  <c r="J930" i="24"/>
  <c r="J929" i="24"/>
  <c r="J928" i="24"/>
  <c r="J927" i="24"/>
  <c r="J926" i="24"/>
  <c r="J925" i="24"/>
  <c r="J924" i="24"/>
  <c r="J923" i="24"/>
  <c r="J922" i="24"/>
  <c r="J921" i="24"/>
  <c r="J920" i="24"/>
  <c r="J919" i="24"/>
  <c r="J918" i="24"/>
  <c r="J917" i="24"/>
  <c r="J916" i="24"/>
  <c r="J915" i="24"/>
  <c r="J914" i="24"/>
  <c r="J913" i="24"/>
  <c r="J912" i="24"/>
  <c r="J911" i="24"/>
  <c r="J910" i="24"/>
  <c r="J909" i="24"/>
  <c r="J908" i="24"/>
  <c r="J907" i="24"/>
  <c r="J906" i="24"/>
  <c r="J905" i="24"/>
  <c r="J904" i="24"/>
  <c r="J903" i="24"/>
  <c r="J902" i="24"/>
  <c r="J901" i="24"/>
  <c r="J900" i="24"/>
  <c r="J899" i="24"/>
  <c r="J898" i="24"/>
  <c r="J897" i="24"/>
  <c r="J896" i="24"/>
  <c r="J895" i="24"/>
  <c r="J894" i="24"/>
  <c r="J893" i="24"/>
  <c r="J892" i="24"/>
  <c r="J891" i="24"/>
  <c r="J890" i="24"/>
  <c r="J889" i="24"/>
  <c r="J888" i="24"/>
  <c r="J887" i="24"/>
  <c r="J886" i="24"/>
  <c r="J885" i="24"/>
  <c r="J884" i="24"/>
  <c r="J883" i="24"/>
  <c r="J882" i="24"/>
  <c r="J881" i="24"/>
  <c r="J880" i="24"/>
  <c r="J879" i="24"/>
  <c r="J878" i="24"/>
  <c r="J877" i="24"/>
  <c r="J876" i="24"/>
  <c r="J875" i="24"/>
  <c r="J874" i="24"/>
  <c r="J873" i="24"/>
  <c r="J872" i="24"/>
  <c r="J871" i="24"/>
  <c r="J870" i="24"/>
  <c r="J869" i="24"/>
  <c r="J868" i="24"/>
  <c r="J867" i="24"/>
  <c r="J866" i="24"/>
  <c r="J865" i="24"/>
  <c r="J864" i="24"/>
  <c r="J863" i="24"/>
  <c r="J862" i="24"/>
  <c r="J861" i="24"/>
  <c r="J860" i="24"/>
  <c r="J859" i="24"/>
  <c r="J858" i="24"/>
  <c r="J857" i="24"/>
  <c r="J856" i="24"/>
  <c r="J855" i="24"/>
  <c r="J854" i="24"/>
  <c r="J853" i="24"/>
  <c r="J852" i="24"/>
  <c r="J851" i="24"/>
  <c r="J850" i="24"/>
  <c r="J849" i="24"/>
  <c r="J848" i="24"/>
  <c r="J847" i="24"/>
  <c r="J846" i="24"/>
  <c r="J845" i="24"/>
  <c r="J844" i="24"/>
  <c r="J843" i="24"/>
  <c r="J842" i="24"/>
  <c r="J841" i="24"/>
  <c r="J840" i="24"/>
  <c r="J839" i="24"/>
  <c r="J838" i="24"/>
  <c r="J837" i="24"/>
  <c r="J836" i="24"/>
  <c r="J835" i="24"/>
  <c r="J834" i="24"/>
  <c r="J833" i="24"/>
  <c r="J832" i="24"/>
  <c r="J831" i="24"/>
  <c r="J830" i="24"/>
  <c r="J829" i="24"/>
  <c r="J828" i="24"/>
  <c r="J827" i="24"/>
  <c r="J826" i="24"/>
  <c r="J825" i="24"/>
  <c r="J824" i="24"/>
  <c r="J823" i="24"/>
  <c r="J822" i="24"/>
  <c r="J821" i="24"/>
  <c r="J820" i="24"/>
  <c r="J819" i="24"/>
  <c r="J818" i="24"/>
  <c r="J817" i="24"/>
  <c r="J816" i="24"/>
  <c r="J815" i="24"/>
  <c r="J814" i="24"/>
  <c r="J813" i="24"/>
  <c r="J812" i="24"/>
  <c r="J811" i="24"/>
  <c r="J810" i="24"/>
  <c r="J809" i="24"/>
  <c r="J808" i="24"/>
  <c r="J807" i="24"/>
  <c r="J806" i="24"/>
  <c r="J805" i="24"/>
  <c r="J804" i="24"/>
  <c r="J803" i="24"/>
  <c r="J802" i="24"/>
  <c r="J801" i="24"/>
  <c r="J800" i="24"/>
  <c r="J799" i="24"/>
  <c r="J798" i="24"/>
  <c r="J797" i="24"/>
  <c r="J796" i="24"/>
  <c r="J795" i="24"/>
  <c r="J794" i="24"/>
  <c r="J793" i="24"/>
  <c r="J792" i="24"/>
  <c r="J791" i="24"/>
  <c r="J790" i="24"/>
  <c r="J789" i="24"/>
  <c r="J788" i="24"/>
  <c r="J787" i="24"/>
  <c r="J786" i="24"/>
  <c r="J785" i="24"/>
  <c r="J784" i="24"/>
  <c r="J783" i="24"/>
  <c r="J782" i="24"/>
  <c r="J781" i="24"/>
  <c r="J780" i="24"/>
  <c r="J779" i="24"/>
  <c r="J778" i="24"/>
  <c r="J777" i="24"/>
  <c r="J776" i="24"/>
  <c r="J775" i="24"/>
  <c r="J774" i="24"/>
  <c r="J773" i="24"/>
  <c r="J772" i="24"/>
  <c r="J771" i="24"/>
  <c r="J770" i="24"/>
  <c r="J769" i="24"/>
  <c r="J768" i="24"/>
  <c r="J767" i="24"/>
  <c r="J766" i="24"/>
  <c r="J765" i="24"/>
  <c r="J764" i="24"/>
  <c r="J763" i="24"/>
  <c r="J762" i="24"/>
  <c r="J761" i="24"/>
  <c r="J760" i="24"/>
  <c r="J759" i="24"/>
  <c r="J758" i="24"/>
  <c r="J757" i="24"/>
  <c r="J756" i="24"/>
  <c r="J755" i="24"/>
  <c r="J754" i="24"/>
  <c r="J753" i="24"/>
  <c r="J752" i="24"/>
  <c r="J751" i="24"/>
  <c r="J750" i="24"/>
  <c r="J749" i="24"/>
  <c r="J748" i="24"/>
  <c r="J747" i="24"/>
  <c r="J746" i="24"/>
  <c r="J745" i="24"/>
  <c r="J744" i="24"/>
  <c r="J743" i="24"/>
  <c r="J742" i="24"/>
  <c r="J741" i="24"/>
  <c r="J740" i="24"/>
  <c r="J739" i="24"/>
  <c r="J738" i="24"/>
  <c r="J737" i="24"/>
  <c r="J736" i="24"/>
  <c r="J735" i="24"/>
  <c r="J734" i="24"/>
  <c r="J733" i="24"/>
  <c r="J732" i="24"/>
  <c r="J731" i="24"/>
  <c r="J730" i="24"/>
  <c r="J729" i="24"/>
  <c r="J728" i="24"/>
  <c r="J727" i="24"/>
  <c r="J726" i="24"/>
  <c r="J725" i="24"/>
  <c r="J724" i="24"/>
  <c r="J723" i="24"/>
  <c r="J722" i="24"/>
  <c r="J721" i="24"/>
  <c r="J720" i="24"/>
  <c r="J719" i="24"/>
  <c r="J718" i="24"/>
  <c r="J717" i="24"/>
  <c r="J716" i="24"/>
  <c r="J715" i="24"/>
  <c r="J714" i="24"/>
  <c r="J713" i="24"/>
  <c r="J712" i="24"/>
  <c r="J711" i="24"/>
  <c r="J710" i="24"/>
  <c r="J709" i="24"/>
  <c r="J708" i="24"/>
  <c r="J707" i="24"/>
  <c r="J706" i="24"/>
  <c r="J705" i="24"/>
  <c r="J704" i="24"/>
  <c r="J703" i="24"/>
  <c r="J702" i="24"/>
  <c r="J701" i="24"/>
  <c r="J700" i="24"/>
  <c r="J699" i="24"/>
  <c r="J698" i="24"/>
  <c r="J697" i="24"/>
  <c r="J696" i="24"/>
  <c r="J695" i="24"/>
  <c r="J694" i="24"/>
  <c r="J693" i="24"/>
  <c r="J692" i="24"/>
  <c r="J691" i="24"/>
  <c r="J690" i="24"/>
  <c r="J689" i="24"/>
  <c r="J688" i="24"/>
  <c r="J687" i="24"/>
  <c r="J686" i="24"/>
  <c r="J685" i="24"/>
  <c r="J684" i="24"/>
  <c r="J683" i="24"/>
  <c r="J682" i="24"/>
  <c r="J681" i="24"/>
  <c r="J680" i="24"/>
  <c r="J679" i="24"/>
  <c r="J678" i="24"/>
  <c r="J677" i="24"/>
  <c r="J676" i="24"/>
  <c r="J675" i="24"/>
  <c r="J674" i="24"/>
  <c r="J673" i="24"/>
  <c r="J672" i="24"/>
  <c r="J671" i="24"/>
  <c r="J670" i="24"/>
  <c r="J669" i="24"/>
  <c r="J668" i="24"/>
  <c r="J667" i="24"/>
  <c r="J666" i="24"/>
  <c r="J665" i="24"/>
  <c r="J664" i="24"/>
  <c r="J663" i="24"/>
  <c r="J662" i="24"/>
  <c r="J661" i="24"/>
  <c r="J660" i="24"/>
  <c r="J659" i="24"/>
  <c r="J658" i="24"/>
  <c r="J657" i="24"/>
  <c r="J656" i="24"/>
  <c r="J655" i="24"/>
  <c r="J654" i="24"/>
  <c r="J653" i="24"/>
  <c r="J652" i="24"/>
  <c r="J651" i="24"/>
  <c r="J650" i="24"/>
  <c r="J649" i="24"/>
  <c r="J648" i="24"/>
  <c r="J647" i="24"/>
  <c r="J646" i="24"/>
  <c r="J645" i="24"/>
  <c r="J644" i="24"/>
  <c r="J643" i="24"/>
  <c r="J642" i="24"/>
  <c r="J641" i="24"/>
  <c r="J640" i="24"/>
  <c r="J639" i="24"/>
  <c r="J638" i="24"/>
  <c r="J637" i="24"/>
  <c r="J636" i="24"/>
  <c r="J635" i="24"/>
  <c r="J634" i="24"/>
  <c r="J633" i="24"/>
  <c r="J632" i="24"/>
  <c r="J631" i="24"/>
  <c r="J630" i="24"/>
  <c r="J629" i="24"/>
  <c r="J628" i="24"/>
  <c r="J627" i="24"/>
  <c r="J626" i="24"/>
  <c r="J625" i="24"/>
  <c r="J624" i="24"/>
  <c r="J623" i="24"/>
  <c r="J622" i="24"/>
  <c r="J621" i="24"/>
  <c r="J620" i="24"/>
  <c r="J619" i="24"/>
  <c r="J618" i="24"/>
  <c r="J617" i="24"/>
  <c r="J616" i="24"/>
  <c r="J615" i="24"/>
  <c r="J614" i="24"/>
  <c r="J613" i="24"/>
  <c r="J612" i="24"/>
  <c r="J611" i="24"/>
  <c r="J610" i="24"/>
  <c r="J609" i="24"/>
  <c r="J608" i="24"/>
  <c r="J607" i="24"/>
  <c r="J606" i="24"/>
  <c r="J605" i="24"/>
  <c r="J604" i="24"/>
  <c r="J603" i="24"/>
  <c r="J602" i="24"/>
  <c r="J601" i="24"/>
  <c r="J600" i="24"/>
  <c r="J599" i="24"/>
  <c r="J598" i="24"/>
  <c r="J597" i="24"/>
  <c r="J596" i="24"/>
  <c r="J595" i="24"/>
  <c r="J594" i="24"/>
  <c r="J593" i="24"/>
  <c r="J592" i="24"/>
  <c r="J591" i="24"/>
  <c r="J590" i="24"/>
  <c r="J589" i="24"/>
  <c r="J588" i="24"/>
  <c r="J587" i="24"/>
  <c r="J586" i="24"/>
  <c r="J585" i="24"/>
  <c r="J584" i="24"/>
  <c r="J583" i="24"/>
  <c r="J582" i="24"/>
  <c r="J581" i="24"/>
  <c r="J580" i="24"/>
  <c r="J579" i="24"/>
  <c r="J578" i="24"/>
  <c r="J577" i="24"/>
  <c r="J576" i="24"/>
  <c r="J575" i="24"/>
  <c r="J574" i="24"/>
  <c r="J573" i="24"/>
  <c r="J572" i="24"/>
  <c r="J571" i="24"/>
  <c r="J570" i="24"/>
  <c r="J569" i="24"/>
  <c r="J568" i="24"/>
  <c r="J567" i="24"/>
  <c r="J566" i="24"/>
  <c r="J565" i="24"/>
  <c r="J564" i="24"/>
  <c r="J563" i="24"/>
  <c r="J562" i="24"/>
  <c r="J561" i="24"/>
  <c r="J560" i="24"/>
  <c r="J559" i="24"/>
  <c r="J558" i="24"/>
  <c r="J557" i="24"/>
  <c r="J556" i="24"/>
  <c r="J555" i="24"/>
  <c r="J554" i="24"/>
  <c r="J553" i="24"/>
  <c r="J552" i="24"/>
  <c r="J551" i="24"/>
  <c r="J550" i="24"/>
  <c r="J549" i="24"/>
  <c r="J548" i="24"/>
  <c r="J547" i="24"/>
  <c r="J546" i="24"/>
  <c r="J545" i="24"/>
  <c r="J544" i="24"/>
  <c r="J543" i="24"/>
  <c r="J542" i="24"/>
  <c r="J541" i="24"/>
  <c r="J540" i="24"/>
  <c r="J539" i="24"/>
  <c r="J538" i="24"/>
  <c r="J537" i="24"/>
  <c r="J536" i="24"/>
  <c r="J535" i="24"/>
  <c r="J534" i="24"/>
  <c r="J533" i="24"/>
  <c r="J532" i="24"/>
  <c r="J531" i="24"/>
  <c r="J530" i="24"/>
  <c r="J529" i="24"/>
  <c r="J528" i="24"/>
  <c r="J527" i="24"/>
  <c r="J526" i="24"/>
  <c r="J525" i="24"/>
  <c r="J524" i="24"/>
  <c r="J523" i="24"/>
  <c r="J522" i="24"/>
  <c r="J521" i="24"/>
  <c r="J520" i="24"/>
  <c r="J519" i="24"/>
  <c r="J518" i="24"/>
  <c r="J517" i="24"/>
  <c r="J516" i="24"/>
  <c r="J515" i="24"/>
  <c r="J514" i="24"/>
  <c r="J513" i="24"/>
  <c r="J512" i="24"/>
  <c r="J511" i="24"/>
  <c r="J510" i="24"/>
  <c r="J509" i="24"/>
  <c r="J508" i="24"/>
  <c r="J507" i="24"/>
  <c r="J506" i="24"/>
  <c r="J505" i="24"/>
  <c r="J504" i="24"/>
  <c r="J503" i="24"/>
  <c r="J502" i="24"/>
  <c r="J501" i="24"/>
  <c r="J500" i="24"/>
  <c r="J499" i="24"/>
  <c r="J498" i="24"/>
  <c r="J497" i="24"/>
  <c r="J496" i="24"/>
  <c r="J495" i="24"/>
  <c r="J494" i="24"/>
  <c r="J493" i="24"/>
  <c r="J492" i="24"/>
  <c r="J491" i="24"/>
  <c r="J490" i="24"/>
  <c r="J489" i="24"/>
  <c r="J488" i="24"/>
  <c r="J487" i="24"/>
  <c r="J486" i="24"/>
  <c r="J485" i="24"/>
  <c r="J484" i="24"/>
  <c r="J483" i="24"/>
  <c r="J482" i="24"/>
  <c r="J481" i="24"/>
  <c r="J480" i="24"/>
  <c r="J479" i="24"/>
  <c r="J478" i="24"/>
  <c r="J477" i="24"/>
  <c r="J476" i="24"/>
  <c r="J475" i="24"/>
  <c r="J474" i="24"/>
  <c r="J473" i="24"/>
  <c r="J472" i="24"/>
  <c r="J471" i="24"/>
  <c r="J470" i="24"/>
  <c r="J469" i="24"/>
  <c r="J468" i="24"/>
  <c r="J467" i="24"/>
  <c r="J466" i="24"/>
  <c r="J465" i="24"/>
  <c r="J464" i="24"/>
  <c r="J463" i="24"/>
  <c r="J462" i="24"/>
  <c r="J461" i="24"/>
  <c r="J460" i="24"/>
  <c r="J459" i="24"/>
  <c r="J458" i="24"/>
  <c r="J457" i="24"/>
  <c r="J456" i="24"/>
  <c r="J455" i="24"/>
  <c r="J454" i="24"/>
  <c r="J453" i="24"/>
  <c r="J452" i="24"/>
  <c r="J451" i="24"/>
  <c r="J450" i="24"/>
  <c r="J449" i="24"/>
  <c r="J448" i="24"/>
  <c r="J447" i="24"/>
  <c r="J446" i="24"/>
  <c r="J445" i="24"/>
  <c r="J444" i="24"/>
  <c r="J443" i="24"/>
  <c r="J442" i="24"/>
  <c r="J441" i="24"/>
  <c r="J440" i="24"/>
  <c r="J439" i="24"/>
  <c r="J438" i="24"/>
  <c r="J437" i="24"/>
  <c r="J436" i="24"/>
  <c r="J435" i="24"/>
  <c r="J434" i="24"/>
  <c r="J433" i="24"/>
  <c r="J432" i="24"/>
  <c r="J431" i="24"/>
  <c r="J430" i="24"/>
  <c r="J429" i="24"/>
  <c r="J428" i="24"/>
  <c r="J427" i="24"/>
  <c r="J426" i="24"/>
  <c r="J425" i="24"/>
  <c r="J424" i="24"/>
  <c r="J423" i="24"/>
  <c r="J422" i="24"/>
  <c r="J421" i="24"/>
  <c r="J420" i="24"/>
  <c r="J419" i="24"/>
  <c r="J418" i="24"/>
  <c r="J417" i="24"/>
  <c r="J416" i="24"/>
  <c r="J415" i="24"/>
  <c r="J414" i="24"/>
  <c r="J413" i="24"/>
  <c r="J412" i="24"/>
  <c r="J411" i="24"/>
  <c r="J410" i="24"/>
  <c r="J409" i="24"/>
  <c r="J408" i="24"/>
  <c r="J407" i="24"/>
  <c r="J406" i="24"/>
  <c r="J405" i="24"/>
  <c r="J404" i="24"/>
  <c r="J403" i="24"/>
  <c r="J402" i="24"/>
  <c r="J401" i="24"/>
  <c r="J400" i="24"/>
  <c r="J399" i="24"/>
  <c r="J398" i="24"/>
  <c r="J397" i="24"/>
  <c r="J396" i="24"/>
  <c r="J395" i="24"/>
  <c r="J394" i="24"/>
  <c r="J393" i="24"/>
  <c r="J392" i="24"/>
  <c r="J391" i="24"/>
  <c r="J390" i="24"/>
  <c r="J389" i="24"/>
  <c r="J388" i="24"/>
  <c r="J387" i="24"/>
  <c r="J386" i="24"/>
  <c r="J385" i="24"/>
  <c r="J384" i="24"/>
  <c r="J383" i="24"/>
  <c r="J382" i="24"/>
  <c r="J381" i="24"/>
  <c r="J380" i="24"/>
  <c r="J379" i="24"/>
  <c r="J378" i="24"/>
  <c r="J377" i="24"/>
  <c r="J376" i="24"/>
  <c r="J375" i="24"/>
  <c r="J374" i="24"/>
  <c r="J373" i="24"/>
  <c r="J372" i="24"/>
  <c r="J371" i="24"/>
  <c r="J370" i="24"/>
  <c r="J369" i="24"/>
  <c r="J368" i="24"/>
  <c r="J367" i="24"/>
  <c r="J366" i="24"/>
  <c r="J365" i="24"/>
  <c r="J364" i="24"/>
  <c r="J363" i="24"/>
  <c r="J362" i="24"/>
  <c r="J361" i="24"/>
  <c r="J360" i="24"/>
  <c r="J359" i="24"/>
  <c r="J358" i="24"/>
  <c r="J357" i="24"/>
  <c r="J356" i="24"/>
  <c r="J355" i="24"/>
  <c r="J354" i="24"/>
  <c r="J353" i="24"/>
  <c r="J352" i="24"/>
  <c r="J351" i="24"/>
  <c r="J350" i="24"/>
  <c r="J349" i="24"/>
  <c r="J348" i="24"/>
  <c r="J347" i="24"/>
  <c r="J346" i="24"/>
  <c r="J345" i="24"/>
  <c r="J344" i="24"/>
  <c r="J343" i="24"/>
  <c r="J342" i="24"/>
  <c r="J341" i="24"/>
  <c r="J340" i="24"/>
  <c r="J339" i="24"/>
  <c r="J338" i="24"/>
  <c r="J337" i="24"/>
  <c r="J336" i="24"/>
  <c r="J335" i="24"/>
  <c r="J334" i="24"/>
  <c r="J333" i="24"/>
  <c r="J332" i="24"/>
  <c r="J331" i="24"/>
  <c r="J330" i="24"/>
  <c r="J329" i="24"/>
  <c r="J328" i="24"/>
  <c r="J327" i="24"/>
  <c r="J326" i="24"/>
  <c r="J325" i="24"/>
  <c r="J324" i="24"/>
  <c r="J323" i="24"/>
  <c r="J322" i="24"/>
  <c r="J321" i="24"/>
  <c r="J320" i="24"/>
  <c r="J319" i="24"/>
  <c r="J318" i="24"/>
  <c r="J317" i="24"/>
  <c r="J316" i="24"/>
  <c r="J315" i="24"/>
  <c r="J314" i="24"/>
  <c r="J313" i="24"/>
  <c r="J312" i="24"/>
  <c r="J311" i="24"/>
  <c r="J310" i="24"/>
  <c r="J309" i="24"/>
  <c r="J308" i="24"/>
  <c r="J307" i="24"/>
  <c r="J306" i="24"/>
  <c r="J305" i="24"/>
  <c r="J304" i="24"/>
  <c r="J303" i="24"/>
  <c r="J302" i="24"/>
  <c r="J301" i="24"/>
  <c r="J300" i="24"/>
  <c r="J299" i="24"/>
  <c r="J298" i="24"/>
  <c r="J297" i="24"/>
  <c r="J296" i="24"/>
  <c r="J295" i="24"/>
  <c r="J294" i="24"/>
  <c r="J293" i="24"/>
  <c r="J292" i="24"/>
  <c r="J291" i="24"/>
  <c r="J290" i="24"/>
  <c r="J289" i="24"/>
  <c r="J288" i="24"/>
  <c r="J287" i="24"/>
  <c r="J286" i="24"/>
  <c r="J285" i="24"/>
  <c r="J284" i="24"/>
  <c r="J283" i="24"/>
  <c r="J282" i="24"/>
  <c r="J281" i="24"/>
  <c r="J280" i="24"/>
  <c r="J279" i="24"/>
  <c r="J278" i="24"/>
  <c r="J277" i="24"/>
  <c r="J276" i="24"/>
  <c r="J275" i="24"/>
  <c r="J274" i="24"/>
  <c r="J273" i="24"/>
  <c r="J272" i="24"/>
  <c r="J271" i="24"/>
  <c r="J270" i="24"/>
  <c r="J269" i="24"/>
  <c r="J268" i="24"/>
  <c r="J267" i="24"/>
  <c r="J266" i="24"/>
  <c r="J261" i="24"/>
  <c r="J260" i="24"/>
  <c r="J259" i="24"/>
  <c r="J258" i="24"/>
  <c r="J257" i="24"/>
  <c r="J256" i="24"/>
  <c r="J255" i="24"/>
  <c r="J254" i="24"/>
  <c r="J253" i="24"/>
  <c r="J252" i="24"/>
  <c r="J251" i="24"/>
  <c r="J250" i="24"/>
  <c r="J249" i="24"/>
  <c r="J248" i="24"/>
  <c r="J247" i="24"/>
  <c r="J246" i="24"/>
  <c r="J245" i="24"/>
  <c r="J244" i="24"/>
  <c r="J243" i="24"/>
  <c r="J242" i="24"/>
  <c r="J240" i="24"/>
  <c r="J239" i="24"/>
  <c r="J238" i="24"/>
  <c r="J237" i="24"/>
  <c r="J236" i="24"/>
  <c r="J235" i="24"/>
  <c r="J234" i="24"/>
  <c r="J233" i="24"/>
  <c r="J232" i="24"/>
  <c r="J231" i="24"/>
  <c r="J230" i="24"/>
  <c r="J229" i="24"/>
  <c r="J228" i="24"/>
  <c r="J227" i="24"/>
  <c r="J226" i="24"/>
  <c r="J225" i="24"/>
  <c r="J224" i="24"/>
  <c r="J223" i="24"/>
  <c r="J222" i="24"/>
  <c r="J221" i="24"/>
  <c r="J220" i="24"/>
  <c r="J219" i="24"/>
  <c r="J218" i="24"/>
  <c r="J217" i="24"/>
  <c r="J216" i="24"/>
  <c r="J215" i="24"/>
  <c r="J214" i="24"/>
  <c r="J213" i="24"/>
  <c r="J212" i="24"/>
  <c r="J211" i="24"/>
  <c r="J210" i="24"/>
  <c r="J209" i="24"/>
  <c r="J208" i="24"/>
  <c r="J207" i="24"/>
  <c r="J205" i="24"/>
  <c r="J204" i="24"/>
  <c r="J203" i="24"/>
  <c r="J202" i="24"/>
  <c r="J201" i="24"/>
  <c r="J200" i="24"/>
  <c r="J199" i="24"/>
  <c r="S7" i="6"/>
  <c r="V7" i="6"/>
  <c r="T7" i="6"/>
  <c r="U36" i="23"/>
  <c r="T36" i="23"/>
  <c r="S36" i="23"/>
  <c r="Q36" i="23"/>
  <c r="P36" i="23"/>
  <c r="T101" i="6"/>
  <c r="S35" i="23"/>
  <c r="T35" i="23"/>
  <c r="U35" i="23"/>
  <c r="A67" i="42"/>
  <c r="C67" i="42" s="1"/>
  <c r="A66" i="42"/>
  <c r="C66" i="42" s="1"/>
  <c r="A65" i="42"/>
  <c r="C65" i="42" s="1"/>
  <c r="A64" i="42"/>
  <c r="C64" i="42" s="1"/>
  <c r="A63" i="42"/>
  <c r="C63" i="42" s="1"/>
  <c r="A62" i="42"/>
  <c r="C62" i="42" s="1"/>
  <c r="A61" i="42"/>
  <c r="C61" i="42" s="1"/>
  <c r="A60" i="42"/>
  <c r="C60" i="42" s="1"/>
  <c r="A59" i="42"/>
  <c r="C59" i="42" s="1"/>
  <c r="A58" i="42"/>
  <c r="C58" i="42" s="1"/>
  <c r="A57" i="42"/>
  <c r="C57" i="42" s="1"/>
  <c r="A56" i="42"/>
  <c r="C56" i="42" s="1"/>
  <c r="A55" i="42"/>
  <c r="C55" i="42" s="1"/>
  <c r="A54" i="42"/>
  <c r="C54" i="42" s="1"/>
  <c r="A53" i="42"/>
  <c r="C53" i="42" s="1"/>
  <c r="A52" i="42"/>
  <c r="C52" i="42" s="1"/>
  <c r="A51" i="42"/>
  <c r="C51" i="42" s="1"/>
  <c r="A50" i="42"/>
  <c r="C50" i="42" s="1"/>
  <c r="A49" i="42"/>
  <c r="C49" i="42" s="1"/>
  <c r="A48" i="42"/>
  <c r="C48" i="42" s="1"/>
  <c r="A47" i="42"/>
  <c r="C47" i="42" s="1"/>
  <c r="A46" i="42"/>
  <c r="C46" i="42" s="1"/>
  <c r="A45" i="42"/>
  <c r="C45" i="42" s="1"/>
  <c r="A44" i="42"/>
  <c r="C44" i="42" s="1"/>
  <c r="A43" i="42"/>
  <c r="C43" i="42" s="1"/>
  <c r="A42" i="42"/>
  <c r="C42" i="42" s="1"/>
  <c r="A41" i="42"/>
  <c r="C41" i="42" s="1"/>
  <c r="A40" i="42"/>
  <c r="C40" i="42" s="1"/>
  <c r="A39" i="42"/>
  <c r="C39" i="42" s="1"/>
  <c r="A38" i="42"/>
  <c r="C38" i="42" s="1"/>
  <c r="A37" i="42"/>
  <c r="C37" i="42" s="1"/>
  <c r="A36" i="42"/>
  <c r="C36" i="42" s="1"/>
  <c r="A35" i="42"/>
  <c r="C35" i="42" s="1"/>
  <c r="A34" i="42"/>
  <c r="C34" i="42" s="1"/>
  <c r="A33" i="42"/>
  <c r="C33" i="42" s="1"/>
  <c r="A32" i="42"/>
  <c r="C32" i="42" s="1"/>
  <c r="A31" i="42"/>
  <c r="C31" i="42" s="1"/>
  <c r="A30" i="42"/>
  <c r="C30" i="42" s="1"/>
  <c r="A29" i="42"/>
  <c r="C29" i="42" s="1"/>
  <c r="A28" i="42"/>
  <c r="C28" i="42" s="1"/>
  <c r="A27" i="42"/>
  <c r="C27" i="42" s="1"/>
  <c r="A26" i="42"/>
  <c r="C26" i="42" s="1"/>
  <c r="A25" i="42"/>
  <c r="C25" i="42" s="1"/>
  <c r="A24" i="42"/>
  <c r="C24" i="42" s="1"/>
  <c r="A23" i="42"/>
  <c r="C23" i="42" s="1"/>
  <c r="A22" i="42"/>
  <c r="C22" i="42" s="1"/>
  <c r="A21" i="42"/>
  <c r="C21" i="42" s="1"/>
  <c r="A20" i="42"/>
  <c r="C20" i="42" s="1"/>
  <c r="A18" i="42"/>
  <c r="C18" i="42" s="1"/>
  <c r="A17" i="42"/>
  <c r="C17" i="42" s="1"/>
  <c r="A16" i="42"/>
  <c r="C16" i="42" s="1"/>
  <c r="A15" i="42"/>
  <c r="C15" i="42" s="1"/>
  <c r="A14" i="42"/>
  <c r="C14" i="42" s="1"/>
  <c r="A12" i="42"/>
  <c r="C12" i="42" s="1"/>
  <c r="A11" i="42"/>
  <c r="C11" i="42" s="1"/>
  <c r="A8" i="42"/>
  <c r="C8" i="42" s="1"/>
  <c r="A6" i="42"/>
  <c r="C6" i="42" s="1"/>
  <c r="A5" i="42"/>
  <c r="C5" i="42" s="1"/>
  <c r="R4" i="42"/>
  <c r="S4" i="42" s="1"/>
  <c r="A4" i="42"/>
  <c r="C4" i="42" s="1"/>
  <c r="P2" i="42"/>
  <c r="O2" i="42"/>
  <c r="N2" i="42"/>
  <c r="M2" i="42"/>
  <c r="L2" i="42"/>
  <c r="K2" i="42"/>
  <c r="J2" i="42"/>
  <c r="I2" i="42"/>
  <c r="H2" i="42"/>
  <c r="G2" i="42"/>
  <c r="F2" i="42"/>
  <c r="E2" i="42"/>
  <c r="D2" i="42"/>
  <c r="R1" i="42"/>
  <c r="T1" i="6"/>
  <c r="Q45" i="36"/>
  <c r="R62" i="36"/>
  <c r="Q62" i="36"/>
  <c r="A80" i="36"/>
  <c r="A79" i="36"/>
  <c r="A78" i="36"/>
  <c r="A77" i="36"/>
  <c r="A76" i="36"/>
  <c r="A75" i="36"/>
  <c r="A74" i="36"/>
  <c r="A73" i="36"/>
  <c r="A72" i="36"/>
  <c r="A71" i="36"/>
  <c r="A70" i="36"/>
  <c r="A69" i="36"/>
  <c r="A68" i="36"/>
  <c r="A67" i="36"/>
  <c r="A66" i="36"/>
  <c r="A65" i="36"/>
  <c r="A64" i="36"/>
  <c r="A63" i="36"/>
  <c r="A62" i="36"/>
  <c r="R45" i="36"/>
  <c r="A61" i="36"/>
  <c r="A60" i="36"/>
  <c r="A59" i="36"/>
  <c r="A58" i="36"/>
  <c r="A57" i="36"/>
  <c r="A56" i="36"/>
  <c r="A55" i="36"/>
  <c r="A54" i="36"/>
  <c r="A53" i="36"/>
  <c r="A52" i="36"/>
  <c r="A51" i="36"/>
  <c r="A50" i="36"/>
  <c r="A49" i="36"/>
  <c r="A48" i="36"/>
  <c r="A47" i="36"/>
  <c r="A46" i="36"/>
  <c r="A45" i="36"/>
  <c r="A44" i="36"/>
  <c r="A43" i="36"/>
  <c r="A42" i="36"/>
  <c r="A41" i="36"/>
  <c r="A40" i="36"/>
  <c r="A39" i="36"/>
  <c r="A38" i="36"/>
  <c r="A37" i="36"/>
  <c r="A36" i="36"/>
  <c r="A35" i="36"/>
  <c r="A34" i="36"/>
  <c r="A33" i="36"/>
  <c r="A32" i="36"/>
  <c r="A31" i="36"/>
  <c r="A30" i="36"/>
  <c r="A29" i="36"/>
  <c r="A28" i="36"/>
  <c r="A27" i="36"/>
  <c r="A26" i="36"/>
  <c r="A25" i="36"/>
  <c r="A24" i="36"/>
  <c r="A23" i="36"/>
  <c r="A22" i="36"/>
  <c r="A21" i="36"/>
  <c r="A20" i="36"/>
  <c r="A19" i="36"/>
  <c r="A18" i="36"/>
  <c r="A17" i="36"/>
  <c r="A16" i="36"/>
  <c r="A15" i="36"/>
  <c r="A14" i="36"/>
  <c r="A13" i="36"/>
  <c r="A12" i="36"/>
  <c r="A11" i="36"/>
  <c r="A10" i="36"/>
  <c r="A9" i="36"/>
  <c r="A8" i="36"/>
  <c r="A7" i="36"/>
  <c r="A6" i="36"/>
  <c r="A5" i="36"/>
  <c r="A4" i="36"/>
  <c r="N30" i="41"/>
  <c r="N29" i="41"/>
  <c r="N28" i="41"/>
  <c r="N27" i="41"/>
  <c r="N26" i="41"/>
  <c r="N25" i="41"/>
  <c r="N24" i="41"/>
  <c r="N23" i="41"/>
  <c r="N22" i="41"/>
  <c r="N21" i="41"/>
  <c r="N20" i="41"/>
  <c r="N19" i="41"/>
  <c r="N18" i="41"/>
  <c r="N17" i="41"/>
  <c r="N16" i="41"/>
  <c r="N15" i="41"/>
  <c r="N14" i="41"/>
  <c r="N13" i="41"/>
  <c r="N12" i="41"/>
  <c r="N11" i="41"/>
  <c r="N10" i="41"/>
  <c r="N9" i="41"/>
  <c r="M5" i="41"/>
  <c r="M4" i="41"/>
  <c r="M3" i="41"/>
  <c r="M2" i="41"/>
  <c r="M1" i="41"/>
  <c r="M30" i="41"/>
  <c r="L30" i="41"/>
  <c r="K30" i="41"/>
  <c r="M29" i="41"/>
  <c r="L29" i="41"/>
  <c r="K29" i="41"/>
  <c r="M28" i="41"/>
  <c r="L28" i="41"/>
  <c r="K28" i="41"/>
  <c r="M27" i="41"/>
  <c r="L27" i="41"/>
  <c r="K27" i="41"/>
  <c r="M26" i="41"/>
  <c r="L26" i="41"/>
  <c r="K26" i="41"/>
  <c r="M25" i="41"/>
  <c r="L25" i="41"/>
  <c r="K25" i="41"/>
  <c r="M24" i="41"/>
  <c r="L24" i="41"/>
  <c r="K24" i="41"/>
  <c r="M23" i="41"/>
  <c r="L23" i="41"/>
  <c r="K23" i="41"/>
  <c r="M22" i="41"/>
  <c r="L22" i="41"/>
  <c r="K22" i="41"/>
  <c r="M21" i="41"/>
  <c r="L21" i="41"/>
  <c r="K21" i="41"/>
  <c r="M20" i="41"/>
  <c r="L20" i="41"/>
  <c r="K20" i="41"/>
  <c r="M19" i="41"/>
  <c r="L19" i="41"/>
  <c r="K19" i="41"/>
  <c r="M18" i="41"/>
  <c r="L18" i="41"/>
  <c r="K18" i="41"/>
  <c r="M17" i="41"/>
  <c r="L17" i="41"/>
  <c r="K17" i="41"/>
  <c r="M16" i="41"/>
  <c r="L16" i="41"/>
  <c r="K16" i="41"/>
  <c r="M15" i="41"/>
  <c r="L15" i="41"/>
  <c r="K15" i="41"/>
  <c r="M14" i="41"/>
  <c r="L14" i="41"/>
  <c r="K14" i="41"/>
  <c r="M13" i="41"/>
  <c r="L13" i="41"/>
  <c r="K13" i="41"/>
  <c r="M12" i="41"/>
  <c r="L12" i="41"/>
  <c r="K12" i="41"/>
  <c r="M11" i="41"/>
  <c r="L11" i="41"/>
  <c r="K11" i="41"/>
  <c r="M10" i="41"/>
  <c r="L10" i="41"/>
  <c r="K10" i="41"/>
  <c r="M9" i="41"/>
  <c r="L9" i="41"/>
  <c r="K9" i="41"/>
  <c r="J7" i="41"/>
  <c r="I7" i="41"/>
  <c r="H7" i="41"/>
  <c r="F7" i="41"/>
  <c r="E4" i="41" s="1"/>
  <c r="E7" i="41"/>
  <c r="E2" i="41" s="1"/>
  <c r="D7" i="41"/>
  <c r="C7" i="41"/>
  <c r="B7" i="41"/>
  <c r="A7" i="41"/>
  <c r="K5" i="41"/>
  <c r="I5" i="41"/>
  <c r="G5" i="41"/>
  <c r="C5" i="41"/>
  <c r="K4" i="41"/>
  <c r="I4" i="41"/>
  <c r="G4" i="41"/>
  <c r="F4" i="41"/>
  <c r="C3" i="41"/>
  <c r="V1" i="41"/>
  <c r="C1" i="41"/>
  <c r="S53" i="6"/>
  <c r="S41" i="6"/>
  <c r="E176" i="24"/>
  <c r="H176" i="24"/>
  <c r="I176" i="24"/>
  <c r="R65" i="36"/>
  <c r="Q65" i="36"/>
  <c r="S65" i="36" s="1"/>
  <c r="S56" i="6"/>
  <c r="V56" i="6"/>
  <c r="T56" i="6"/>
  <c r="R27" i="36"/>
  <c r="Q27" i="36"/>
  <c r="R69" i="36"/>
  <c r="Q69" i="36"/>
  <c r="S26" i="6"/>
  <c r="V26" i="6"/>
  <c r="T26" i="6"/>
  <c r="T33" i="23"/>
  <c r="S33" i="23"/>
  <c r="R6" i="36"/>
  <c r="Q6" i="36"/>
  <c r="U32" i="23"/>
  <c r="T32" i="23"/>
  <c r="S32" i="23"/>
  <c r="Q32" i="23"/>
  <c r="P32" i="23"/>
  <c r="E144" i="24"/>
  <c r="B6" i="36"/>
  <c r="A63" i="1"/>
  <c r="A71" i="1"/>
  <c r="A43" i="1"/>
  <c r="B74" i="36"/>
  <c r="B73" i="36"/>
  <c r="A70" i="1"/>
  <c r="B72" i="36"/>
  <c r="A57" i="1"/>
  <c r="A69" i="1"/>
  <c r="B71" i="36"/>
  <c r="A68" i="1"/>
  <c r="A72" i="1"/>
  <c r="E156" i="24"/>
  <c r="E155" i="24"/>
  <c r="E154" i="24"/>
  <c r="E153" i="24"/>
  <c r="E152" i="24"/>
  <c r="E151" i="24"/>
  <c r="E150" i="24"/>
  <c r="E149" i="24"/>
  <c r="E148" i="24"/>
  <c r="E147" i="24"/>
  <c r="E146" i="24"/>
  <c r="E145" i="24"/>
  <c r="F1005" i="24"/>
  <c r="E1005" i="24"/>
  <c r="F1004" i="24"/>
  <c r="E1004" i="24"/>
  <c r="F1003" i="24"/>
  <c r="E1003" i="24"/>
  <c r="F1002" i="24"/>
  <c r="E1002" i="24"/>
  <c r="F1001" i="24"/>
  <c r="E1001" i="24"/>
  <c r="F1000" i="24"/>
  <c r="E1000" i="24"/>
  <c r="F999" i="24"/>
  <c r="E999" i="24"/>
  <c r="F998" i="24"/>
  <c r="E998" i="24"/>
  <c r="F997" i="24"/>
  <c r="E997" i="24"/>
  <c r="F996" i="24"/>
  <c r="E996" i="24"/>
  <c r="F995" i="24"/>
  <c r="E995" i="24"/>
  <c r="F994" i="24"/>
  <c r="E994" i="24"/>
  <c r="F993" i="24"/>
  <c r="E993" i="24"/>
  <c r="F992" i="24"/>
  <c r="E992" i="24"/>
  <c r="F991" i="24"/>
  <c r="E991" i="24"/>
  <c r="F990" i="24"/>
  <c r="E990" i="24"/>
  <c r="F989" i="24"/>
  <c r="E989" i="24"/>
  <c r="F988" i="24"/>
  <c r="E988" i="24"/>
  <c r="F987" i="24"/>
  <c r="E987" i="24"/>
  <c r="F986" i="24"/>
  <c r="E986" i="24"/>
  <c r="F985" i="24"/>
  <c r="E985" i="24"/>
  <c r="F984" i="24"/>
  <c r="E984" i="24"/>
  <c r="F983" i="24"/>
  <c r="E983" i="24"/>
  <c r="F982" i="24"/>
  <c r="E982" i="24"/>
  <c r="F981" i="24"/>
  <c r="E981" i="24"/>
  <c r="F980" i="24"/>
  <c r="E980" i="24"/>
  <c r="F979" i="24"/>
  <c r="E979" i="24"/>
  <c r="F978" i="24"/>
  <c r="E978" i="24"/>
  <c r="F977" i="24"/>
  <c r="E977" i="24"/>
  <c r="F976" i="24"/>
  <c r="E976" i="24"/>
  <c r="F975" i="24"/>
  <c r="E975" i="24"/>
  <c r="F974" i="24"/>
  <c r="E974" i="24"/>
  <c r="F973" i="24"/>
  <c r="E973" i="24"/>
  <c r="F972" i="24"/>
  <c r="E972" i="24"/>
  <c r="F971" i="24"/>
  <c r="E971" i="24"/>
  <c r="F970" i="24"/>
  <c r="E970" i="24"/>
  <c r="F969" i="24"/>
  <c r="E969" i="24"/>
  <c r="F968" i="24"/>
  <c r="E968" i="24"/>
  <c r="F967" i="24"/>
  <c r="E967" i="24"/>
  <c r="F966" i="24"/>
  <c r="E966" i="24"/>
  <c r="F965" i="24"/>
  <c r="E965" i="24"/>
  <c r="F964" i="24"/>
  <c r="E964" i="24"/>
  <c r="F963" i="24"/>
  <c r="E963" i="24"/>
  <c r="F962" i="24"/>
  <c r="E962" i="24"/>
  <c r="F961" i="24"/>
  <c r="E961" i="24"/>
  <c r="F960" i="24"/>
  <c r="E960" i="24"/>
  <c r="F959" i="24"/>
  <c r="E959" i="24"/>
  <c r="F958" i="24"/>
  <c r="E958" i="24"/>
  <c r="F957" i="24"/>
  <c r="E957" i="24"/>
  <c r="F956" i="24"/>
  <c r="E956" i="24"/>
  <c r="F955" i="24"/>
  <c r="E955" i="24"/>
  <c r="F954" i="24"/>
  <c r="E954" i="24"/>
  <c r="F953" i="24"/>
  <c r="E953" i="24"/>
  <c r="F952" i="24"/>
  <c r="E952" i="24"/>
  <c r="F951" i="24"/>
  <c r="E951" i="24"/>
  <c r="F950" i="24"/>
  <c r="E950" i="24"/>
  <c r="F949" i="24"/>
  <c r="E949" i="24"/>
  <c r="F948" i="24"/>
  <c r="E948" i="24"/>
  <c r="F947" i="24"/>
  <c r="E947" i="24"/>
  <c r="F946" i="24"/>
  <c r="E946" i="24"/>
  <c r="F945" i="24"/>
  <c r="E945" i="24"/>
  <c r="F944" i="24"/>
  <c r="E944" i="24"/>
  <c r="F943" i="24"/>
  <c r="E943" i="24"/>
  <c r="F942" i="24"/>
  <c r="E942" i="24"/>
  <c r="F941" i="24"/>
  <c r="E941" i="24"/>
  <c r="F940" i="24"/>
  <c r="E940" i="24"/>
  <c r="F939" i="24"/>
  <c r="E939" i="24"/>
  <c r="F938" i="24"/>
  <c r="E938" i="24"/>
  <c r="F937" i="24"/>
  <c r="E937" i="24"/>
  <c r="F936" i="24"/>
  <c r="E936" i="24"/>
  <c r="F935" i="24"/>
  <c r="E935" i="24"/>
  <c r="F934" i="24"/>
  <c r="E934" i="24"/>
  <c r="F933" i="24"/>
  <c r="E933" i="24"/>
  <c r="F932" i="24"/>
  <c r="E932" i="24"/>
  <c r="F931" i="24"/>
  <c r="E931" i="24"/>
  <c r="F930" i="24"/>
  <c r="E930" i="24"/>
  <c r="F929" i="24"/>
  <c r="E929" i="24"/>
  <c r="F928" i="24"/>
  <c r="E928" i="24"/>
  <c r="F927" i="24"/>
  <c r="E927" i="24"/>
  <c r="F926" i="24"/>
  <c r="E926" i="24"/>
  <c r="F925" i="24"/>
  <c r="E925" i="24"/>
  <c r="F924" i="24"/>
  <c r="E924" i="24"/>
  <c r="F923" i="24"/>
  <c r="E923" i="24"/>
  <c r="F922" i="24"/>
  <c r="E922" i="24"/>
  <c r="F921" i="24"/>
  <c r="E921" i="24"/>
  <c r="F920" i="24"/>
  <c r="E920" i="24"/>
  <c r="F919" i="24"/>
  <c r="E919" i="24"/>
  <c r="F918" i="24"/>
  <c r="E918" i="24"/>
  <c r="F917" i="24"/>
  <c r="E917" i="24"/>
  <c r="F916" i="24"/>
  <c r="E916" i="24"/>
  <c r="F915" i="24"/>
  <c r="E915" i="24"/>
  <c r="F914" i="24"/>
  <c r="E914" i="24"/>
  <c r="F913" i="24"/>
  <c r="E913" i="24"/>
  <c r="F912" i="24"/>
  <c r="E912" i="24"/>
  <c r="F911" i="24"/>
  <c r="E911" i="24"/>
  <c r="F910" i="24"/>
  <c r="E910" i="24"/>
  <c r="F909" i="24"/>
  <c r="E909" i="24"/>
  <c r="F908" i="24"/>
  <c r="E908" i="24"/>
  <c r="F907" i="24"/>
  <c r="E907" i="24"/>
  <c r="F906" i="24"/>
  <c r="E906" i="24"/>
  <c r="F905" i="24"/>
  <c r="E905" i="24"/>
  <c r="F904" i="24"/>
  <c r="E904" i="24"/>
  <c r="F903" i="24"/>
  <c r="E903" i="24"/>
  <c r="F902" i="24"/>
  <c r="E902" i="24"/>
  <c r="F901" i="24"/>
  <c r="E901" i="24"/>
  <c r="F900" i="24"/>
  <c r="E900" i="24"/>
  <c r="F899" i="24"/>
  <c r="E899" i="24"/>
  <c r="F898" i="24"/>
  <c r="E898" i="24"/>
  <c r="F897" i="24"/>
  <c r="E897" i="24"/>
  <c r="F896" i="24"/>
  <c r="E896" i="24"/>
  <c r="F895" i="24"/>
  <c r="E895" i="24"/>
  <c r="F894" i="24"/>
  <c r="E894" i="24"/>
  <c r="F893" i="24"/>
  <c r="E893" i="24"/>
  <c r="F892" i="24"/>
  <c r="E892" i="24"/>
  <c r="F891" i="24"/>
  <c r="E891" i="24"/>
  <c r="F890" i="24"/>
  <c r="E890" i="24"/>
  <c r="F889" i="24"/>
  <c r="E889" i="24"/>
  <c r="F888" i="24"/>
  <c r="E888" i="24"/>
  <c r="F887" i="24"/>
  <c r="E887" i="24"/>
  <c r="F886" i="24"/>
  <c r="E886" i="24"/>
  <c r="F885" i="24"/>
  <c r="E885" i="24"/>
  <c r="F884" i="24"/>
  <c r="E884" i="24"/>
  <c r="F883" i="24"/>
  <c r="E883" i="24"/>
  <c r="F882" i="24"/>
  <c r="E882" i="24"/>
  <c r="F881" i="24"/>
  <c r="E881" i="24"/>
  <c r="F880" i="24"/>
  <c r="E880" i="24"/>
  <c r="F879" i="24"/>
  <c r="E879" i="24"/>
  <c r="F878" i="24"/>
  <c r="E878" i="24"/>
  <c r="F877" i="24"/>
  <c r="E877" i="24"/>
  <c r="F876" i="24"/>
  <c r="E876" i="24"/>
  <c r="F875" i="24"/>
  <c r="E875" i="24"/>
  <c r="F874" i="24"/>
  <c r="E874" i="24"/>
  <c r="F873" i="24"/>
  <c r="E873" i="24"/>
  <c r="F872" i="24"/>
  <c r="E872" i="24"/>
  <c r="F871" i="24"/>
  <c r="E871" i="24"/>
  <c r="F870" i="24"/>
  <c r="E870" i="24"/>
  <c r="F869" i="24"/>
  <c r="E869" i="24"/>
  <c r="F868" i="24"/>
  <c r="E868" i="24"/>
  <c r="F867" i="24"/>
  <c r="E867" i="24"/>
  <c r="F866" i="24"/>
  <c r="E866" i="24"/>
  <c r="F865" i="24"/>
  <c r="E865" i="24"/>
  <c r="F864" i="24"/>
  <c r="E864" i="24"/>
  <c r="F863" i="24"/>
  <c r="E863" i="24"/>
  <c r="F862" i="24"/>
  <c r="E862" i="24"/>
  <c r="F861" i="24"/>
  <c r="E861" i="24"/>
  <c r="F860" i="24"/>
  <c r="E860" i="24"/>
  <c r="F859" i="24"/>
  <c r="E859" i="24"/>
  <c r="F858" i="24"/>
  <c r="E858" i="24"/>
  <c r="F857" i="24"/>
  <c r="E857" i="24"/>
  <c r="F856" i="24"/>
  <c r="E856" i="24"/>
  <c r="F855" i="24"/>
  <c r="E855" i="24"/>
  <c r="F854" i="24"/>
  <c r="E854" i="24"/>
  <c r="F853" i="24"/>
  <c r="E853" i="24"/>
  <c r="F852" i="24"/>
  <c r="E852" i="24"/>
  <c r="F851" i="24"/>
  <c r="E851" i="24"/>
  <c r="F850" i="24"/>
  <c r="E850" i="24"/>
  <c r="F849" i="24"/>
  <c r="E849" i="24"/>
  <c r="F848" i="24"/>
  <c r="E848" i="24"/>
  <c r="F847" i="24"/>
  <c r="E847" i="24"/>
  <c r="F846" i="24"/>
  <c r="E846" i="24"/>
  <c r="F845" i="24"/>
  <c r="E845" i="24"/>
  <c r="F844" i="24"/>
  <c r="E844" i="24"/>
  <c r="F843" i="24"/>
  <c r="E843" i="24"/>
  <c r="F842" i="24"/>
  <c r="E842" i="24"/>
  <c r="F841" i="24"/>
  <c r="E841" i="24"/>
  <c r="F840" i="24"/>
  <c r="E840" i="24"/>
  <c r="F839" i="24"/>
  <c r="E839" i="24"/>
  <c r="F838" i="24"/>
  <c r="E838" i="24"/>
  <c r="F837" i="24"/>
  <c r="E837" i="24"/>
  <c r="F836" i="24"/>
  <c r="E836" i="24"/>
  <c r="F835" i="24"/>
  <c r="E835" i="24"/>
  <c r="F834" i="24"/>
  <c r="E834" i="24"/>
  <c r="F833" i="24"/>
  <c r="E833" i="24"/>
  <c r="F832" i="24"/>
  <c r="E832" i="24"/>
  <c r="F831" i="24"/>
  <c r="E831" i="24"/>
  <c r="F830" i="24"/>
  <c r="E830" i="24"/>
  <c r="F829" i="24"/>
  <c r="E829" i="24"/>
  <c r="F828" i="24"/>
  <c r="E828" i="24"/>
  <c r="F827" i="24"/>
  <c r="E827" i="24"/>
  <c r="F826" i="24"/>
  <c r="E826" i="24"/>
  <c r="F825" i="24"/>
  <c r="E825" i="24"/>
  <c r="F824" i="24"/>
  <c r="E824" i="24"/>
  <c r="F823" i="24"/>
  <c r="E823" i="24"/>
  <c r="F822" i="24"/>
  <c r="E822" i="24"/>
  <c r="F821" i="24"/>
  <c r="E821" i="24"/>
  <c r="F820" i="24"/>
  <c r="E820" i="24"/>
  <c r="F819" i="24"/>
  <c r="E819" i="24"/>
  <c r="F818" i="24"/>
  <c r="E818" i="24"/>
  <c r="F817" i="24"/>
  <c r="E817" i="24"/>
  <c r="F816" i="24"/>
  <c r="E816" i="24"/>
  <c r="F815" i="24"/>
  <c r="E815" i="24"/>
  <c r="F814" i="24"/>
  <c r="E814" i="24"/>
  <c r="F813" i="24"/>
  <c r="E813" i="24"/>
  <c r="F812" i="24"/>
  <c r="E812" i="24"/>
  <c r="F811" i="24"/>
  <c r="E811" i="24"/>
  <c r="F810" i="24"/>
  <c r="E810" i="24"/>
  <c r="F809" i="24"/>
  <c r="E809" i="24"/>
  <c r="F808" i="24"/>
  <c r="E808" i="24"/>
  <c r="F807" i="24"/>
  <c r="E807" i="24"/>
  <c r="F806" i="24"/>
  <c r="E806" i="24"/>
  <c r="F805" i="24"/>
  <c r="E805" i="24"/>
  <c r="F804" i="24"/>
  <c r="E804" i="24"/>
  <c r="F803" i="24"/>
  <c r="E803" i="24"/>
  <c r="F802" i="24"/>
  <c r="E802" i="24"/>
  <c r="F801" i="24"/>
  <c r="E801" i="24"/>
  <c r="F800" i="24"/>
  <c r="E800" i="24"/>
  <c r="F799" i="24"/>
  <c r="E799" i="24"/>
  <c r="F798" i="24"/>
  <c r="E798" i="24"/>
  <c r="F797" i="24"/>
  <c r="E797" i="24"/>
  <c r="F796" i="24"/>
  <c r="E796" i="24"/>
  <c r="F795" i="24"/>
  <c r="E795" i="24"/>
  <c r="F794" i="24"/>
  <c r="E794" i="24"/>
  <c r="F793" i="24"/>
  <c r="E793" i="24"/>
  <c r="F792" i="24"/>
  <c r="E792" i="24"/>
  <c r="F791" i="24"/>
  <c r="E791" i="24"/>
  <c r="F790" i="24"/>
  <c r="E790" i="24"/>
  <c r="F789" i="24"/>
  <c r="E789" i="24"/>
  <c r="F788" i="24"/>
  <c r="E788" i="24"/>
  <c r="F787" i="24"/>
  <c r="E787" i="24"/>
  <c r="F786" i="24"/>
  <c r="E786" i="24"/>
  <c r="F785" i="24"/>
  <c r="E785" i="24"/>
  <c r="F784" i="24"/>
  <c r="E784" i="24"/>
  <c r="F783" i="24"/>
  <c r="E783" i="24"/>
  <c r="F782" i="24"/>
  <c r="E782" i="24"/>
  <c r="F781" i="24"/>
  <c r="E781" i="24"/>
  <c r="F780" i="24"/>
  <c r="E780" i="24"/>
  <c r="F779" i="24"/>
  <c r="E779" i="24"/>
  <c r="F778" i="24"/>
  <c r="E778" i="24"/>
  <c r="F777" i="24"/>
  <c r="E777" i="24"/>
  <c r="F776" i="24"/>
  <c r="E776" i="24"/>
  <c r="F775" i="24"/>
  <c r="E775" i="24"/>
  <c r="F774" i="24"/>
  <c r="E774" i="24"/>
  <c r="F773" i="24"/>
  <c r="E773" i="24"/>
  <c r="F772" i="24"/>
  <c r="E772" i="24"/>
  <c r="F771" i="24"/>
  <c r="E771" i="24"/>
  <c r="F770" i="24"/>
  <c r="E770" i="24"/>
  <c r="F769" i="24"/>
  <c r="E769" i="24"/>
  <c r="F768" i="24"/>
  <c r="E768" i="24"/>
  <c r="F767" i="24"/>
  <c r="E767" i="24"/>
  <c r="F766" i="24"/>
  <c r="E766" i="24"/>
  <c r="F765" i="24"/>
  <c r="E765" i="24"/>
  <c r="F764" i="24"/>
  <c r="E764" i="24"/>
  <c r="F763" i="24"/>
  <c r="E763" i="24"/>
  <c r="F762" i="24"/>
  <c r="E762" i="24"/>
  <c r="F761" i="24"/>
  <c r="E761" i="24"/>
  <c r="F760" i="24"/>
  <c r="E760" i="24"/>
  <c r="F759" i="24"/>
  <c r="E759" i="24"/>
  <c r="F758" i="24"/>
  <c r="E758" i="24"/>
  <c r="F757" i="24"/>
  <c r="E757" i="24"/>
  <c r="F756" i="24"/>
  <c r="E756" i="24"/>
  <c r="F755" i="24"/>
  <c r="E755" i="24"/>
  <c r="F754" i="24"/>
  <c r="E754" i="24"/>
  <c r="F753" i="24"/>
  <c r="E753" i="24"/>
  <c r="F752" i="24"/>
  <c r="E752" i="24"/>
  <c r="F751" i="24"/>
  <c r="E751" i="24"/>
  <c r="F750" i="24"/>
  <c r="E750" i="24"/>
  <c r="F749" i="24"/>
  <c r="E749" i="24"/>
  <c r="F748" i="24"/>
  <c r="E748" i="24"/>
  <c r="F747" i="24"/>
  <c r="E747" i="24"/>
  <c r="F746" i="24"/>
  <c r="E746" i="24"/>
  <c r="F745" i="24"/>
  <c r="E745" i="24"/>
  <c r="F744" i="24"/>
  <c r="E744" i="24"/>
  <c r="F743" i="24"/>
  <c r="E743" i="24"/>
  <c r="F742" i="24"/>
  <c r="E742" i="24"/>
  <c r="F741" i="24"/>
  <c r="E741" i="24"/>
  <c r="F740" i="24"/>
  <c r="E740" i="24"/>
  <c r="F739" i="24"/>
  <c r="E739" i="24"/>
  <c r="F738" i="24"/>
  <c r="E738" i="24"/>
  <c r="F737" i="24"/>
  <c r="E737" i="24"/>
  <c r="F736" i="24"/>
  <c r="E736" i="24"/>
  <c r="F735" i="24"/>
  <c r="E735" i="24"/>
  <c r="F734" i="24"/>
  <c r="E734" i="24"/>
  <c r="F733" i="24"/>
  <c r="E733" i="24"/>
  <c r="F732" i="24"/>
  <c r="E732" i="24"/>
  <c r="F731" i="24"/>
  <c r="E731" i="24"/>
  <c r="F730" i="24"/>
  <c r="E730" i="24"/>
  <c r="F729" i="24"/>
  <c r="E729" i="24"/>
  <c r="F728" i="24"/>
  <c r="E728" i="24"/>
  <c r="F727" i="24"/>
  <c r="E727" i="24"/>
  <c r="F726" i="24"/>
  <c r="E726" i="24"/>
  <c r="F725" i="24"/>
  <c r="E725" i="24"/>
  <c r="F724" i="24"/>
  <c r="E724" i="24"/>
  <c r="F723" i="24"/>
  <c r="E723" i="24"/>
  <c r="F722" i="24"/>
  <c r="E722" i="24"/>
  <c r="F721" i="24"/>
  <c r="E721" i="24"/>
  <c r="F720" i="24"/>
  <c r="E720" i="24"/>
  <c r="F719" i="24"/>
  <c r="E719" i="24"/>
  <c r="F718" i="24"/>
  <c r="E718" i="24"/>
  <c r="F717" i="24"/>
  <c r="E717" i="24"/>
  <c r="F716" i="24"/>
  <c r="E716" i="24"/>
  <c r="F715" i="24"/>
  <c r="E715" i="24"/>
  <c r="F714" i="24"/>
  <c r="E714" i="24"/>
  <c r="F713" i="24"/>
  <c r="E713" i="24"/>
  <c r="F712" i="24"/>
  <c r="E712" i="24"/>
  <c r="F711" i="24"/>
  <c r="E711" i="24"/>
  <c r="F710" i="24"/>
  <c r="E710" i="24"/>
  <c r="F709" i="24"/>
  <c r="E709" i="24"/>
  <c r="F708" i="24"/>
  <c r="E708" i="24"/>
  <c r="F707" i="24"/>
  <c r="E707" i="24"/>
  <c r="F706" i="24"/>
  <c r="E706" i="24"/>
  <c r="F705" i="24"/>
  <c r="E705" i="24"/>
  <c r="F704" i="24"/>
  <c r="E704" i="24"/>
  <c r="F703" i="24"/>
  <c r="E703" i="24"/>
  <c r="F702" i="24"/>
  <c r="E702" i="24"/>
  <c r="F701" i="24"/>
  <c r="E701" i="24"/>
  <c r="F700" i="24"/>
  <c r="E700" i="24"/>
  <c r="F699" i="24"/>
  <c r="E699" i="24"/>
  <c r="F698" i="24"/>
  <c r="E698" i="24"/>
  <c r="F697" i="24"/>
  <c r="E697" i="24"/>
  <c r="F696" i="24"/>
  <c r="E696" i="24"/>
  <c r="F695" i="24"/>
  <c r="E695" i="24"/>
  <c r="F694" i="24"/>
  <c r="E694" i="24"/>
  <c r="F693" i="24"/>
  <c r="E693" i="24"/>
  <c r="F692" i="24"/>
  <c r="E692" i="24"/>
  <c r="F691" i="24"/>
  <c r="E691" i="24"/>
  <c r="F690" i="24"/>
  <c r="E690" i="24"/>
  <c r="F689" i="24"/>
  <c r="E689" i="24"/>
  <c r="F688" i="24"/>
  <c r="E688" i="24"/>
  <c r="F687" i="24"/>
  <c r="E687" i="24"/>
  <c r="F686" i="24"/>
  <c r="E686" i="24"/>
  <c r="F685" i="24"/>
  <c r="E685" i="24"/>
  <c r="F684" i="24"/>
  <c r="E684" i="24"/>
  <c r="F683" i="24"/>
  <c r="E683" i="24"/>
  <c r="F682" i="24"/>
  <c r="E682" i="24"/>
  <c r="F681" i="24"/>
  <c r="E681" i="24"/>
  <c r="F680" i="24"/>
  <c r="E680" i="24"/>
  <c r="F679" i="24"/>
  <c r="E679" i="24"/>
  <c r="F678" i="24"/>
  <c r="E678" i="24"/>
  <c r="F677" i="24"/>
  <c r="E677" i="24"/>
  <c r="F676" i="24"/>
  <c r="E676" i="24"/>
  <c r="F675" i="24"/>
  <c r="E675" i="24"/>
  <c r="F674" i="24"/>
  <c r="E674" i="24"/>
  <c r="F673" i="24"/>
  <c r="E673" i="24"/>
  <c r="F672" i="24"/>
  <c r="E672" i="24"/>
  <c r="F671" i="24"/>
  <c r="E671" i="24"/>
  <c r="F670" i="24"/>
  <c r="E670" i="24"/>
  <c r="F669" i="24"/>
  <c r="E669" i="24"/>
  <c r="F668" i="24"/>
  <c r="E668" i="24"/>
  <c r="F667" i="24"/>
  <c r="E667" i="24"/>
  <c r="F666" i="24"/>
  <c r="E666" i="24"/>
  <c r="F665" i="24"/>
  <c r="E665" i="24"/>
  <c r="F664" i="24"/>
  <c r="E664" i="24"/>
  <c r="F663" i="24"/>
  <c r="E663" i="24"/>
  <c r="F662" i="24"/>
  <c r="E662" i="24"/>
  <c r="F661" i="24"/>
  <c r="E661" i="24"/>
  <c r="F660" i="24"/>
  <c r="E660" i="24"/>
  <c r="F659" i="24"/>
  <c r="E659" i="24"/>
  <c r="F658" i="24"/>
  <c r="E658" i="24"/>
  <c r="F657" i="24"/>
  <c r="E657" i="24"/>
  <c r="F656" i="24"/>
  <c r="E656" i="24"/>
  <c r="F655" i="24"/>
  <c r="E655" i="24"/>
  <c r="F654" i="24"/>
  <c r="E654" i="24"/>
  <c r="F653" i="24"/>
  <c r="E653" i="24"/>
  <c r="F652" i="24"/>
  <c r="E652" i="24"/>
  <c r="F651" i="24"/>
  <c r="E651" i="24"/>
  <c r="F650" i="24"/>
  <c r="E650" i="24"/>
  <c r="F649" i="24"/>
  <c r="E649" i="24"/>
  <c r="F648" i="24"/>
  <c r="E648" i="24"/>
  <c r="F647" i="24"/>
  <c r="E647" i="24"/>
  <c r="F646" i="24"/>
  <c r="E646" i="24"/>
  <c r="F645" i="24"/>
  <c r="E645" i="24"/>
  <c r="F644" i="24"/>
  <c r="E644" i="24"/>
  <c r="F643" i="24"/>
  <c r="E643" i="24"/>
  <c r="F642" i="24"/>
  <c r="E642" i="24"/>
  <c r="F641" i="24"/>
  <c r="E641" i="24"/>
  <c r="F640" i="24"/>
  <c r="E640" i="24"/>
  <c r="F639" i="24"/>
  <c r="E639" i="24"/>
  <c r="F638" i="24"/>
  <c r="E638" i="24"/>
  <c r="F637" i="24"/>
  <c r="E637" i="24"/>
  <c r="F636" i="24"/>
  <c r="E636" i="24"/>
  <c r="F635" i="24"/>
  <c r="E635" i="24"/>
  <c r="F634" i="24"/>
  <c r="E634" i="24"/>
  <c r="F633" i="24"/>
  <c r="E633" i="24"/>
  <c r="F632" i="24"/>
  <c r="E632" i="24"/>
  <c r="F631" i="24"/>
  <c r="E631" i="24"/>
  <c r="F630" i="24"/>
  <c r="E630" i="24"/>
  <c r="F629" i="24"/>
  <c r="E629" i="24"/>
  <c r="F628" i="24"/>
  <c r="E628" i="24"/>
  <c r="F627" i="24"/>
  <c r="E627" i="24"/>
  <c r="F626" i="24"/>
  <c r="E626" i="24"/>
  <c r="F625" i="24"/>
  <c r="E625" i="24"/>
  <c r="F624" i="24"/>
  <c r="E624" i="24"/>
  <c r="F623" i="24"/>
  <c r="E623" i="24"/>
  <c r="F622" i="24"/>
  <c r="E622" i="24"/>
  <c r="F621" i="24"/>
  <c r="E621" i="24"/>
  <c r="F620" i="24"/>
  <c r="E620" i="24"/>
  <c r="F619" i="24"/>
  <c r="E619" i="24"/>
  <c r="F618" i="24"/>
  <c r="E618" i="24"/>
  <c r="F617" i="24"/>
  <c r="E617" i="24"/>
  <c r="F616" i="24"/>
  <c r="E616" i="24"/>
  <c r="F615" i="24"/>
  <c r="E615" i="24"/>
  <c r="F614" i="24"/>
  <c r="E614" i="24"/>
  <c r="F613" i="24"/>
  <c r="E613" i="24"/>
  <c r="F612" i="24"/>
  <c r="E612" i="24"/>
  <c r="F611" i="24"/>
  <c r="E611" i="24"/>
  <c r="F610" i="24"/>
  <c r="E610" i="24"/>
  <c r="F609" i="24"/>
  <c r="E609" i="24"/>
  <c r="F608" i="24"/>
  <c r="E608" i="24"/>
  <c r="F607" i="24"/>
  <c r="E607" i="24"/>
  <c r="F606" i="24"/>
  <c r="E606" i="24"/>
  <c r="F605" i="24"/>
  <c r="E605" i="24"/>
  <c r="F604" i="24"/>
  <c r="E604" i="24"/>
  <c r="F603" i="24"/>
  <c r="E603" i="24"/>
  <c r="F602" i="24"/>
  <c r="E602" i="24"/>
  <c r="F601" i="24"/>
  <c r="E601" i="24"/>
  <c r="F600" i="24"/>
  <c r="E600" i="24"/>
  <c r="F599" i="24"/>
  <c r="E599" i="24"/>
  <c r="F598" i="24"/>
  <c r="E598" i="24"/>
  <c r="F597" i="24"/>
  <c r="E597" i="24"/>
  <c r="F596" i="24"/>
  <c r="E596" i="24"/>
  <c r="F595" i="24"/>
  <c r="E595" i="24"/>
  <c r="F594" i="24"/>
  <c r="E594" i="24"/>
  <c r="F593" i="24"/>
  <c r="E593" i="24"/>
  <c r="F592" i="24"/>
  <c r="E592" i="24"/>
  <c r="F591" i="24"/>
  <c r="E591" i="24"/>
  <c r="F590" i="24"/>
  <c r="E590" i="24"/>
  <c r="F589" i="24"/>
  <c r="E589" i="24"/>
  <c r="F588" i="24"/>
  <c r="E588" i="24"/>
  <c r="F587" i="24"/>
  <c r="E587" i="24"/>
  <c r="F586" i="24"/>
  <c r="E586" i="24"/>
  <c r="F585" i="24"/>
  <c r="E585" i="24"/>
  <c r="F584" i="24"/>
  <c r="E584" i="24"/>
  <c r="F583" i="24"/>
  <c r="E583" i="24"/>
  <c r="F582" i="24"/>
  <c r="E582" i="24"/>
  <c r="F581" i="24"/>
  <c r="E581" i="24"/>
  <c r="F580" i="24"/>
  <c r="E580" i="24"/>
  <c r="F579" i="24"/>
  <c r="E579" i="24"/>
  <c r="F578" i="24"/>
  <c r="E578" i="24"/>
  <c r="F577" i="24"/>
  <c r="E577" i="24"/>
  <c r="F576" i="24"/>
  <c r="E576" i="24"/>
  <c r="F575" i="24"/>
  <c r="E575" i="24"/>
  <c r="F574" i="24"/>
  <c r="E574" i="24"/>
  <c r="F573" i="24"/>
  <c r="E573" i="24"/>
  <c r="F572" i="24"/>
  <c r="E572" i="24"/>
  <c r="F571" i="24"/>
  <c r="E571" i="24"/>
  <c r="F570" i="24"/>
  <c r="E570" i="24"/>
  <c r="F569" i="24"/>
  <c r="E569" i="24"/>
  <c r="F568" i="24"/>
  <c r="E568" i="24"/>
  <c r="F567" i="24"/>
  <c r="E567" i="24"/>
  <c r="F566" i="24"/>
  <c r="E566" i="24"/>
  <c r="F565" i="24"/>
  <c r="E565" i="24"/>
  <c r="F564" i="24"/>
  <c r="E564" i="24"/>
  <c r="F563" i="24"/>
  <c r="E563" i="24"/>
  <c r="F562" i="24"/>
  <c r="E562" i="24"/>
  <c r="F561" i="24"/>
  <c r="E561" i="24"/>
  <c r="F560" i="24"/>
  <c r="E560" i="24"/>
  <c r="F559" i="24"/>
  <c r="E559" i="24"/>
  <c r="F558" i="24"/>
  <c r="E558" i="24"/>
  <c r="F557" i="24"/>
  <c r="E557" i="24"/>
  <c r="F556" i="24"/>
  <c r="E556" i="24"/>
  <c r="F555" i="24"/>
  <c r="E555" i="24"/>
  <c r="F554" i="24"/>
  <c r="E554" i="24"/>
  <c r="F553" i="24"/>
  <c r="E553" i="24"/>
  <c r="F552" i="24"/>
  <c r="E552" i="24"/>
  <c r="F551" i="24"/>
  <c r="E551" i="24"/>
  <c r="F550" i="24"/>
  <c r="E550" i="24"/>
  <c r="F549" i="24"/>
  <c r="E549" i="24"/>
  <c r="F548" i="24"/>
  <c r="E548" i="24"/>
  <c r="F547" i="24"/>
  <c r="E547" i="24"/>
  <c r="F546" i="24"/>
  <c r="E546" i="24"/>
  <c r="F545" i="24"/>
  <c r="E545" i="24"/>
  <c r="F544" i="24"/>
  <c r="E544" i="24"/>
  <c r="F543" i="24"/>
  <c r="E543" i="24"/>
  <c r="F542" i="24"/>
  <c r="E542" i="24"/>
  <c r="F541" i="24"/>
  <c r="E541" i="24"/>
  <c r="F540" i="24"/>
  <c r="E540" i="24"/>
  <c r="F539" i="24"/>
  <c r="E539" i="24"/>
  <c r="F538" i="24"/>
  <c r="E538" i="24"/>
  <c r="F537" i="24"/>
  <c r="E537" i="24"/>
  <c r="F536" i="24"/>
  <c r="E536" i="24"/>
  <c r="F535" i="24"/>
  <c r="E535" i="24"/>
  <c r="F534" i="24"/>
  <c r="E534" i="24"/>
  <c r="F533" i="24"/>
  <c r="E533" i="24"/>
  <c r="F532" i="24"/>
  <c r="E532" i="24"/>
  <c r="F531" i="24"/>
  <c r="E531" i="24"/>
  <c r="F530" i="24"/>
  <c r="E530" i="24"/>
  <c r="F529" i="24"/>
  <c r="E529" i="24"/>
  <c r="F528" i="24"/>
  <c r="E528" i="24"/>
  <c r="F527" i="24"/>
  <c r="E527" i="24"/>
  <c r="F526" i="24"/>
  <c r="E526" i="24"/>
  <c r="F525" i="24"/>
  <c r="E525" i="24"/>
  <c r="F524" i="24"/>
  <c r="E524" i="24"/>
  <c r="F523" i="24"/>
  <c r="E523" i="24"/>
  <c r="F522" i="24"/>
  <c r="E522" i="24"/>
  <c r="F521" i="24"/>
  <c r="E521" i="24"/>
  <c r="F520" i="24"/>
  <c r="E520" i="24"/>
  <c r="F519" i="24"/>
  <c r="E519" i="24"/>
  <c r="F518" i="24"/>
  <c r="E518" i="24"/>
  <c r="F517" i="24"/>
  <c r="E517" i="24"/>
  <c r="F516" i="24"/>
  <c r="E516" i="24"/>
  <c r="F515" i="24"/>
  <c r="E515" i="24"/>
  <c r="F514" i="24"/>
  <c r="E514" i="24"/>
  <c r="F513" i="24"/>
  <c r="E513" i="24"/>
  <c r="F512" i="24"/>
  <c r="E512" i="24"/>
  <c r="F511" i="24"/>
  <c r="E511" i="24"/>
  <c r="F510" i="24"/>
  <c r="E510" i="24"/>
  <c r="F509" i="24"/>
  <c r="E509" i="24"/>
  <c r="F508" i="24"/>
  <c r="E508" i="24"/>
  <c r="F507" i="24"/>
  <c r="E507" i="24"/>
  <c r="F506" i="24"/>
  <c r="E506" i="24"/>
  <c r="F505" i="24"/>
  <c r="E505" i="24"/>
  <c r="F504" i="24"/>
  <c r="E504" i="24"/>
  <c r="F503" i="24"/>
  <c r="E503" i="24"/>
  <c r="F502" i="24"/>
  <c r="E502" i="24"/>
  <c r="F501" i="24"/>
  <c r="E501" i="24"/>
  <c r="F500" i="24"/>
  <c r="E500" i="24"/>
  <c r="F499" i="24"/>
  <c r="E499" i="24"/>
  <c r="F498" i="24"/>
  <c r="E498" i="24"/>
  <c r="F497" i="24"/>
  <c r="E497" i="24"/>
  <c r="F496" i="24"/>
  <c r="E496" i="24"/>
  <c r="F495" i="24"/>
  <c r="E495" i="24"/>
  <c r="F494" i="24"/>
  <c r="E494" i="24"/>
  <c r="F493" i="24"/>
  <c r="E493" i="24"/>
  <c r="F492" i="24"/>
  <c r="E492" i="24"/>
  <c r="F491" i="24"/>
  <c r="E491" i="24"/>
  <c r="F490" i="24"/>
  <c r="E490" i="24"/>
  <c r="F489" i="24"/>
  <c r="E489" i="24"/>
  <c r="F488" i="24"/>
  <c r="E488" i="24"/>
  <c r="F487" i="24"/>
  <c r="E487" i="24"/>
  <c r="F486" i="24"/>
  <c r="E486" i="24"/>
  <c r="F485" i="24"/>
  <c r="E485" i="24"/>
  <c r="F484" i="24"/>
  <c r="E484" i="24"/>
  <c r="F483" i="24"/>
  <c r="E483" i="24"/>
  <c r="F482" i="24"/>
  <c r="E482" i="24"/>
  <c r="F481" i="24"/>
  <c r="E481" i="24"/>
  <c r="F480" i="24"/>
  <c r="E480" i="24"/>
  <c r="F479" i="24"/>
  <c r="E479" i="24"/>
  <c r="F478" i="24"/>
  <c r="E478" i="24"/>
  <c r="F477" i="24"/>
  <c r="E477" i="24"/>
  <c r="F476" i="24"/>
  <c r="E476" i="24"/>
  <c r="F475" i="24"/>
  <c r="E475" i="24"/>
  <c r="F474" i="24"/>
  <c r="E474" i="24"/>
  <c r="F473" i="24"/>
  <c r="E473" i="24"/>
  <c r="F472" i="24"/>
  <c r="E472" i="24"/>
  <c r="F471" i="24"/>
  <c r="E471" i="24"/>
  <c r="F470" i="24"/>
  <c r="E470" i="24"/>
  <c r="F469" i="24"/>
  <c r="E469" i="24"/>
  <c r="F468" i="24"/>
  <c r="E468" i="24"/>
  <c r="F467" i="24"/>
  <c r="E467" i="24"/>
  <c r="F466" i="24"/>
  <c r="E466" i="24"/>
  <c r="F465" i="24"/>
  <c r="E465" i="24"/>
  <c r="F464" i="24"/>
  <c r="E464" i="24"/>
  <c r="F463" i="24"/>
  <c r="E463" i="24"/>
  <c r="F462" i="24"/>
  <c r="E462" i="24"/>
  <c r="F461" i="24"/>
  <c r="E461" i="24"/>
  <c r="F460" i="24"/>
  <c r="E460" i="24"/>
  <c r="F459" i="24"/>
  <c r="E459" i="24"/>
  <c r="F458" i="24"/>
  <c r="E458" i="24"/>
  <c r="F457" i="24"/>
  <c r="E457" i="24"/>
  <c r="F456" i="24"/>
  <c r="E456" i="24"/>
  <c r="F455" i="24"/>
  <c r="E455" i="24"/>
  <c r="F454" i="24"/>
  <c r="E454" i="24"/>
  <c r="F453" i="24"/>
  <c r="E453" i="24"/>
  <c r="F452" i="24"/>
  <c r="E452" i="24"/>
  <c r="F451" i="24"/>
  <c r="E451" i="24"/>
  <c r="F450" i="24"/>
  <c r="E450" i="24"/>
  <c r="F449" i="24"/>
  <c r="E449" i="24"/>
  <c r="F448" i="24"/>
  <c r="E448" i="24"/>
  <c r="F447" i="24"/>
  <c r="E447" i="24"/>
  <c r="F446" i="24"/>
  <c r="E446" i="24"/>
  <c r="F445" i="24"/>
  <c r="E445" i="24"/>
  <c r="F444" i="24"/>
  <c r="E444" i="24"/>
  <c r="F443" i="24"/>
  <c r="E443" i="24"/>
  <c r="F442" i="24"/>
  <c r="E442" i="24"/>
  <c r="F441" i="24"/>
  <c r="E441" i="24"/>
  <c r="F440" i="24"/>
  <c r="E440" i="24"/>
  <c r="F439" i="24"/>
  <c r="E439" i="24"/>
  <c r="F438" i="24"/>
  <c r="E438" i="24"/>
  <c r="F437" i="24"/>
  <c r="E437" i="24"/>
  <c r="F436" i="24"/>
  <c r="E436" i="24"/>
  <c r="F435" i="24"/>
  <c r="E435" i="24"/>
  <c r="F434" i="24"/>
  <c r="E434" i="24"/>
  <c r="F433" i="24"/>
  <c r="E433" i="24"/>
  <c r="F432" i="24"/>
  <c r="E432" i="24"/>
  <c r="F431" i="24"/>
  <c r="E431" i="24"/>
  <c r="F430" i="24"/>
  <c r="E430" i="24"/>
  <c r="F429" i="24"/>
  <c r="E429" i="24"/>
  <c r="F428" i="24"/>
  <c r="E428" i="24"/>
  <c r="F427" i="24"/>
  <c r="E427" i="24"/>
  <c r="F426" i="24"/>
  <c r="E426" i="24"/>
  <c r="F425" i="24"/>
  <c r="E425" i="24"/>
  <c r="F424" i="24"/>
  <c r="E424" i="24"/>
  <c r="F423" i="24"/>
  <c r="E423" i="24"/>
  <c r="F422" i="24"/>
  <c r="E422" i="24"/>
  <c r="F421" i="24"/>
  <c r="E421" i="24"/>
  <c r="F420" i="24"/>
  <c r="E420" i="24"/>
  <c r="F419" i="24"/>
  <c r="E419" i="24"/>
  <c r="F418" i="24"/>
  <c r="E418" i="24"/>
  <c r="F417" i="24"/>
  <c r="E417" i="24"/>
  <c r="F416" i="24"/>
  <c r="E416" i="24"/>
  <c r="F415" i="24"/>
  <c r="E415" i="24"/>
  <c r="F414" i="24"/>
  <c r="E414" i="24"/>
  <c r="F413" i="24"/>
  <c r="E413" i="24"/>
  <c r="F412" i="24"/>
  <c r="E412" i="24"/>
  <c r="F411" i="24"/>
  <c r="E411" i="24"/>
  <c r="F410" i="24"/>
  <c r="E410" i="24"/>
  <c r="F409" i="24"/>
  <c r="E409" i="24"/>
  <c r="F408" i="24"/>
  <c r="E408" i="24"/>
  <c r="F407" i="24"/>
  <c r="E407" i="24"/>
  <c r="F406" i="24"/>
  <c r="E406" i="24"/>
  <c r="F405" i="24"/>
  <c r="E405" i="24"/>
  <c r="F404" i="24"/>
  <c r="E404" i="24"/>
  <c r="F403" i="24"/>
  <c r="E403" i="24"/>
  <c r="F402" i="24"/>
  <c r="E402" i="24"/>
  <c r="F401" i="24"/>
  <c r="E401" i="24"/>
  <c r="F400" i="24"/>
  <c r="E400" i="24"/>
  <c r="F399" i="24"/>
  <c r="E399" i="24"/>
  <c r="F398" i="24"/>
  <c r="E398" i="24"/>
  <c r="F397" i="24"/>
  <c r="E397" i="24"/>
  <c r="F396" i="24"/>
  <c r="E396" i="24"/>
  <c r="F395" i="24"/>
  <c r="E395" i="24"/>
  <c r="F394" i="24"/>
  <c r="E394" i="24"/>
  <c r="F393" i="24"/>
  <c r="E393" i="24"/>
  <c r="F392" i="24"/>
  <c r="E392" i="24"/>
  <c r="F391" i="24"/>
  <c r="E391" i="24"/>
  <c r="F390" i="24"/>
  <c r="E390" i="24"/>
  <c r="F389" i="24"/>
  <c r="E389" i="24"/>
  <c r="F388" i="24"/>
  <c r="E388" i="24"/>
  <c r="F387" i="24"/>
  <c r="E387" i="24"/>
  <c r="F386" i="24"/>
  <c r="E386" i="24"/>
  <c r="F385" i="24"/>
  <c r="E385" i="24"/>
  <c r="F384" i="24"/>
  <c r="E384" i="24"/>
  <c r="F383" i="24"/>
  <c r="E383" i="24"/>
  <c r="F382" i="24"/>
  <c r="E382" i="24"/>
  <c r="F381" i="24"/>
  <c r="E381" i="24"/>
  <c r="F380" i="24"/>
  <c r="E380" i="24"/>
  <c r="F379" i="24"/>
  <c r="E379" i="24"/>
  <c r="F378" i="24"/>
  <c r="E378" i="24"/>
  <c r="F377" i="24"/>
  <c r="E377" i="24"/>
  <c r="F376" i="24"/>
  <c r="E376" i="24"/>
  <c r="F375" i="24"/>
  <c r="E375" i="24"/>
  <c r="F374" i="24"/>
  <c r="E374" i="24"/>
  <c r="F373" i="24"/>
  <c r="E373" i="24"/>
  <c r="F372" i="24"/>
  <c r="E372" i="24"/>
  <c r="F371" i="24"/>
  <c r="E371" i="24"/>
  <c r="F370" i="24"/>
  <c r="E370" i="24"/>
  <c r="F369" i="24"/>
  <c r="E369" i="24"/>
  <c r="F368" i="24"/>
  <c r="E368" i="24"/>
  <c r="F367" i="24"/>
  <c r="E367" i="24"/>
  <c r="F366" i="24"/>
  <c r="E366" i="24"/>
  <c r="F365" i="24"/>
  <c r="E365" i="24"/>
  <c r="F364" i="24"/>
  <c r="E364" i="24"/>
  <c r="F363" i="24"/>
  <c r="E363" i="24"/>
  <c r="F362" i="24"/>
  <c r="E362" i="24"/>
  <c r="F361" i="24"/>
  <c r="E361" i="24"/>
  <c r="F360" i="24"/>
  <c r="E360" i="24"/>
  <c r="F359" i="24"/>
  <c r="E359" i="24"/>
  <c r="F358" i="24"/>
  <c r="E358" i="24"/>
  <c r="F357" i="24"/>
  <c r="E357" i="24"/>
  <c r="F356" i="24"/>
  <c r="E356" i="24"/>
  <c r="F355" i="24"/>
  <c r="E355" i="24"/>
  <c r="F354" i="24"/>
  <c r="E354" i="24"/>
  <c r="F353" i="24"/>
  <c r="E353" i="24"/>
  <c r="F352" i="24"/>
  <c r="E352" i="24"/>
  <c r="F351" i="24"/>
  <c r="E351" i="24"/>
  <c r="F350" i="24"/>
  <c r="E350" i="24"/>
  <c r="F349" i="24"/>
  <c r="E349" i="24"/>
  <c r="F348" i="24"/>
  <c r="E348" i="24"/>
  <c r="F347" i="24"/>
  <c r="E347" i="24"/>
  <c r="F346" i="24"/>
  <c r="E346" i="24"/>
  <c r="F345" i="24"/>
  <c r="E345" i="24"/>
  <c r="F344" i="24"/>
  <c r="E344" i="24"/>
  <c r="F343" i="24"/>
  <c r="E343" i="24"/>
  <c r="F342" i="24"/>
  <c r="E342" i="24"/>
  <c r="F341" i="24"/>
  <c r="E341" i="24"/>
  <c r="F340" i="24"/>
  <c r="E340" i="24"/>
  <c r="F339" i="24"/>
  <c r="E339" i="24"/>
  <c r="F338" i="24"/>
  <c r="E338" i="24"/>
  <c r="F337" i="24"/>
  <c r="E337" i="24"/>
  <c r="F336" i="24"/>
  <c r="E336" i="24"/>
  <c r="F335" i="24"/>
  <c r="E335" i="24"/>
  <c r="F334" i="24"/>
  <c r="E334" i="24"/>
  <c r="F333" i="24"/>
  <c r="E333" i="24"/>
  <c r="F332" i="24"/>
  <c r="E332" i="24"/>
  <c r="F331" i="24"/>
  <c r="E331" i="24"/>
  <c r="F330" i="24"/>
  <c r="E330" i="24"/>
  <c r="F329" i="24"/>
  <c r="E329" i="24"/>
  <c r="F328" i="24"/>
  <c r="E328" i="24"/>
  <c r="F327" i="24"/>
  <c r="E327" i="24"/>
  <c r="F326" i="24"/>
  <c r="E326" i="24"/>
  <c r="F325" i="24"/>
  <c r="E325" i="24"/>
  <c r="F324" i="24"/>
  <c r="E324" i="24"/>
  <c r="F323" i="24"/>
  <c r="E323" i="24"/>
  <c r="F322" i="24"/>
  <c r="E322" i="24"/>
  <c r="F321" i="24"/>
  <c r="E321" i="24"/>
  <c r="F320" i="24"/>
  <c r="E320" i="24"/>
  <c r="F319" i="24"/>
  <c r="E319" i="24"/>
  <c r="F318" i="24"/>
  <c r="E318" i="24"/>
  <c r="F317" i="24"/>
  <c r="E317" i="24"/>
  <c r="F316" i="24"/>
  <c r="E316" i="24"/>
  <c r="F315" i="24"/>
  <c r="E315" i="24"/>
  <c r="F314" i="24"/>
  <c r="E314" i="24"/>
  <c r="F313" i="24"/>
  <c r="E313" i="24"/>
  <c r="F312" i="24"/>
  <c r="E312" i="24"/>
  <c r="F311" i="24"/>
  <c r="E311" i="24"/>
  <c r="F310" i="24"/>
  <c r="E310" i="24"/>
  <c r="F309" i="24"/>
  <c r="E309" i="24"/>
  <c r="F308" i="24"/>
  <c r="E308" i="24"/>
  <c r="F307" i="24"/>
  <c r="E307" i="24"/>
  <c r="F306" i="24"/>
  <c r="E306" i="24"/>
  <c r="F305" i="24"/>
  <c r="E305" i="24"/>
  <c r="F304" i="24"/>
  <c r="E304" i="24"/>
  <c r="F303" i="24"/>
  <c r="E303" i="24"/>
  <c r="F302" i="24"/>
  <c r="E302" i="24"/>
  <c r="F301" i="24"/>
  <c r="E301" i="24"/>
  <c r="F300" i="24"/>
  <c r="E300" i="24"/>
  <c r="F299" i="24"/>
  <c r="E299" i="24"/>
  <c r="F298" i="24"/>
  <c r="E298" i="24"/>
  <c r="F297" i="24"/>
  <c r="E297" i="24"/>
  <c r="F296" i="24"/>
  <c r="E296" i="24"/>
  <c r="F295" i="24"/>
  <c r="E295" i="24"/>
  <c r="F294" i="24"/>
  <c r="E294" i="24"/>
  <c r="F293" i="24"/>
  <c r="E293" i="24"/>
  <c r="F292" i="24"/>
  <c r="E292" i="24"/>
  <c r="F291" i="24"/>
  <c r="E291" i="24"/>
  <c r="F290" i="24"/>
  <c r="E290" i="24"/>
  <c r="F289" i="24"/>
  <c r="E289" i="24"/>
  <c r="F288" i="24"/>
  <c r="E288" i="24"/>
  <c r="F287" i="24"/>
  <c r="E287" i="24"/>
  <c r="F286" i="24"/>
  <c r="E286" i="24"/>
  <c r="F285" i="24"/>
  <c r="E285" i="24"/>
  <c r="F284" i="24"/>
  <c r="E284" i="24"/>
  <c r="F283" i="24"/>
  <c r="E283" i="24"/>
  <c r="F282" i="24"/>
  <c r="E282" i="24"/>
  <c r="F281" i="24"/>
  <c r="E281" i="24"/>
  <c r="F280" i="24"/>
  <c r="E280" i="24"/>
  <c r="F279" i="24"/>
  <c r="E279" i="24"/>
  <c r="F278" i="24"/>
  <c r="E278" i="24"/>
  <c r="F277" i="24"/>
  <c r="E277" i="24"/>
  <c r="F276" i="24"/>
  <c r="E276" i="24"/>
  <c r="F275" i="24"/>
  <c r="E275" i="24"/>
  <c r="F274" i="24"/>
  <c r="E274" i="24"/>
  <c r="F273" i="24"/>
  <c r="E273" i="24"/>
  <c r="F272" i="24"/>
  <c r="E272" i="24"/>
  <c r="F271" i="24"/>
  <c r="E271" i="24"/>
  <c r="E270" i="24"/>
  <c r="E269" i="24"/>
  <c r="E268" i="24"/>
  <c r="E267" i="24"/>
  <c r="E266" i="24"/>
  <c r="E265" i="24"/>
  <c r="E264" i="24"/>
  <c r="E263" i="24"/>
  <c r="E262" i="24"/>
  <c r="E261" i="24"/>
  <c r="E260" i="24"/>
  <c r="E259" i="24"/>
  <c r="E258" i="24"/>
  <c r="E257" i="24"/>
  <c r="E256" i="24"/>
  <c r="E255" i="24"/>
  <c r="E254" i="24"/>
  <c r="E253" i="24"/>
  <c r="E252" i="24"/>
  <c r="E251" i="24"/>
  <c r="E250" i="24"/>
  <c r="E249" i="24"/>
  <c r="E248" i="24"/>
  <c r="E247" i="24"/>
  <c r="E246" i="24"/>
  <c r="E245" i="24"/>
  <c r="E244" i="24"/>
  <c r="E243" i="24"/>
  <c r="E242" i="24"/>
  <c r="E240" i="24"/>
  <c r="E239" i="24"/>
  <c r="E238" i="24"/>
  <c r="E237" i="24"/>
  <c r="E236" i="24"/>
  <c r="E235" i="24"/>
  <c r="E234" i="24"/>
  <c r="E233" i="24"/>
  <c r="E232" i="24"/>
  <c r="E231" i="24"/>
  <c r="E230" i="24"/>
  <c r="E229" i="24"/>
  <c r="E228" i="24"/>
  <c r="E227" i="24"/>
  <c r="E226" i="24"/>
  <c r="E225" i="24"/>
  <c r="E224" i="24"/>
  <c r="E223" i="24"/>
  <c r="E222" i="24"/>
  <c r="E221" i="24"/>
  <c r="E220" i="24"/>
  <c r="E219" i="24"/>
  <c r="E218" i="24"/>
  <c r="E217" i="24"/>
  <c r="E216" i="24"/>
  <c r="E215" i="24"/>
  <c r="E214" i="24"/>
  <c r="E213" i="24"/>
  <c r="E212" i="24"/>
  <c r="E211" i="24"/>
  <c r="E210" i="24"/>
  <c r="E209" i="24"/>
  <c r="E208" i="24"/>
  <c r="E207" i="24"/>
  <c r="E206" i="24"/>
  <c r="E205" i="24"/>
  <c r="E204" i="24"/>
  <c r="E203" i="24"/>
  <c r="E202" i="24"/>
  <c r="E201" i="24"/>
  <c r="E200" i="24"/>
  <c r="E199" i="24"/>
  <c r="E198" i="24"/>
  <c r="E197" i="24"/>
  <c r="E196" i="24"/>
  <c r="E195" i="24"/>
  <c r="E194" i="24"/>
  <c r="E193" i="24"/>
  <c r="E192" i="24"/>
  <c r="E191" i="24"/>
  <c r="E190" i="24"/>
  <c r="E189" i="24"/>
  <c r="E188" i="24"/>
  <c r="E187" i="24"/>
  <c r="E186" i="24"/>
  <c r="E185" i="24"/>
  <c r="E184" i="24"/>
  <c r="E183" i="24"/>
  <c r="E182" i="24"/>
  <c r="E181" i="24"/>
  <c r="E180" i="24"/>
  <c r="E179" i="24"/>
  <c r="E178" i="24"/>
  <c r="E177" i="24"/>
  <c r="E175" i="24"/>
  <c r="E174" i="24"/>
  <c r="E173" i="24"/>
  <c r="E172" i="24"/>
  <c r="E171" i="24"/>
  <c r="E170" i="24"/>
  <c r="E169" i="24"/>
  <c r="E168" i="24"/>
  <c r="E167" i="24"/>
  <c r="E166" i="24"/>
  <c r="E165" i="24"/>
  <c r="E164" i="24"/>
  <c r="E163" i="24"/>
  <c r="E162" i="24"/>
  <c r="E161" i="24"/>
  <c r="E160" i="24"/>
  <c r="E159" i="24"/>
  <c r="E158" i="24"/>
  <c r="E157" i="24"/>
  <c r="E68" i="24"/>
  <c r="H68" i="24"/>
  <c r="I68" i="24"/>
  <c r="E51" i="24"/>
  <c r="H51" i="24"/>
  <c r="I51" i="24"/>
  <c r="I1005" i="24"/>
  <c r="H1005" i="24"/>
  <c r="I1004" i="24"/>
  <c r="H1004" i="24"/>
  <c r="I1003" i="24"/>
  <c r="H1003" i="24"/>
  <c r="I1002" i="24"/>
  <c r="H1002" i="24"/>
  <c r="I1001" i="24"/>
  <c r="H1001" i="24"/>
  <c r="I1000" i="24"/>
  <c r="H1000" i="24"/>
  <c r="I999" i="24"/>
  <c r="H999" i="24"/>
  <c r="I998" i="24"/>
  <c r="H998" i="24"/>
  <c r="I997" i="24"/>
  <c r="H997" i="24"/>
  <c r="I996" i="24"/>
  <c r="H996" i="24"/>
  <c r="I995" i="24"/>
  <c r="H995" i="24"/>
  <c r="I994" i="24"/>
  <c r="H994" i="24"/>
  <c r="I993" i="24"/>
  <c r="H993" i="24"/>
  <c r="I992" i="24"/>
  <c r="H992" i="24"/>
  <c r="I991" i="24"/>
  <c r="H991" i="24"/>
  <c r="I990" i="24"/>
  <c r="H990" i="24"/>
  <c r="I989" i="24"/>
  <c r="H989" i="24"/>
  <c r="I988" i="24"/>
  <c r="H988" i="24"/>
  <c r="I987" i="24"/>
  <c r="H987" i="24"/>
  <c r="I986" i="24"/>
  <c r="H986" i="24"/>
  <c r="I985" i="24"/>
  <c r="H985" i="24"/>
  <c r="I984" i="24"/>
  <c r="H984" i="24"/>
  <c r="I983" i="24"/>
  <c r="H983" i="24"/>
  <c r="I982" i="24"/>
  <c r="H982" i="24"/>
  <c r="I981" i="24"/>
  <c r="H981" i="24"/>
  <c r="I980" i="24"/>
  <c r="H980" i="24"/>
  <c r="I979" i="24"/>
  <c r="H979" i="24"/>
  <c r="I978" i="24"/>
  <c r="H978" i="24"/>
  <c r="I977" i="24"/>
  <c r="H977" i="24"/>
  <c r="I976" i="24"/>
  <c r="H976" i="24"/>
  <c r="I975" i="24"/>
  <c r="H975" i="24"/>
  <c r="I974" i="24"/>
  <c r="H974" i="24"/>
  <c r="I973" i="24"/>
  <c r="H973" i="24"/>
  <c r="I972" i="24"/>
  <c r="H972" i="24"/>
  <c r="I971" i="24"/>
  <c r="H971" i="24"/>
  <c r="I970" i="24"/>
  <c r="H970" i="24"/>
  <c r="I969" i="24"/>
  <c r="H969" i="24"/>
  <c r="I968" i="24"/>
  <c r="H968" i="24"/>
  <c r="I967" i="24"/>
  <c r="H967" i="24"/>
  <c r="I966" i="24"/>
  <c r="H966" i="24"/>
  <c r="I965" i="24"/>
  <c r="H965" i="24"/>
  <c r="I964" i="24"/>
  <c r="H964" i="24"/>
  <c r="I963" i="24"/>
  <c r="H963" i="24"/>
  <c r="I962" i="24"/>
  <c r="H962" i="24"/>
  <c r="I961" i="24"/>
  <c r="H961" i="24"/>
  <c r="I960" i="24"/>
  <c r="H960" i="24"/>
  <c r="I959" i="24"/>
  <c r="H959" i="24"/>
  <c r="I958" i="24"/>
  <c r="H958" i="24"/>
  <c r="I957" i="24"/>
  <c r="H957" i="24"/>
  <c r="I956" i="24"/>
  <c r="H956" i="24"/>
  <c r="I955" i="24"/>
  <c r="H955" i="24"/>
  <c r="I954" i="24"/>
  <c r="H954" i="24"/>
  <c r="I953" i="24"/>
  <c r="H953" i="24"/>
  <c r="I952" i="24"/>
  <c r="H952" i="24"/>
  <c r="I951" i="24"/>
  <c r="H951" i="24"/>
  <c r="I950" i="24"/>
  <c r="H950" i="24"/>
  <c r="I949" i="24"/>
  <c r="H949" i="24"/>
  <c r="I948" i="24"/>
  <c r="H948" i="24"/>
  <c r="I947" i="24"/>
  <c r="H947" i="24"/>
  <c r="I946" i="24"/>
  <c r="H946" i="24"/>
  <c r="I945" i="24"/>
  <c r="H945" i="24"/>
  <c r="I944" i="24"/>
  <c r="H944" i="24"/>
  <c r="I943" i="24"/>
  <c r="H943" i="24"/>
  <c r="I942" i="24"/>
  <c r="H942" i="24"/>
  <c r="I941" i="24"/>
  <c r="H941" i="24"/>
  <c r="I940" i="24"/>
  <c r="H940" i="24"/>
  <c r="I939" i="24"/>
  <c r="H939" i="24"/>
  <c r="I938" i="24"/>
  <c r="H938" i="24"/>
  <c r="I937" i="24"/>
  <c r="H937" i="24"/>
  <c r="I936" i="24"/>
  <c r="H936" i="24"/>
  <c r="I935" i="24"/>
  <c r="H935" i="24"/>
  <c r="I934" i="24"/>
  <c r="H934" i="24"/>
  <c r="I933" i="24"/>
  <c r="H933" i="24"/>
  <c r="I932" i="24"/>
  <c r="H932" i="24"/>
  <c r="I931" i="24"/>
  <c r="H931" i="24"/>
  <c r="I930" i="24"/>
  <c r="H930" i="24"/>
  <c r="I929" i="24"/>
  <c r="H929" i="24"/>
  <c r="I928" i="24"/>
  <c r="H928" i="24"/>
  <c r="I927" i="24"/>
  <c r="H927" i="24"/>
  <c r="I926" i="24"/>
  <c r="H926" i="24"/>
  <c r="I925" i="24"/>
  <c r="H925" i="24"/>
  <c r="I924" i="24"/>
  <c r="H924" i="24"/>
  <c r="I923" i="24"/>
  <c r="H923" i="24"/>
  <c r="I922" i="24"/>
  <c r="H922" i="24"/>
  <c r="I921" i="24"/>
  <c r="H921" i="24"/>
  <c r="I920" i="24"/>
  <c r="H920" i="24"/>
  <c r="I919" i="24"/>
  <c r="H919" i="24"/>
  <c r="I918" i="24"/>
  <c r="H918" i="24"/>
  <c r="I917" i="24"/>
  <c r="H917" i="24"/>
  <c r="I916" i="24"/>
  <c r="H916" i="24"/>
  <c r="I915" i="24"/>
  <c r="H915" i="24"/>
  <c r="I914" i="24"/>
  <c r="H914" i="24"/>
  <c r="I913" i="24"/>
  <c r="H913" i="24"/>
  <c r="I912" i="24"/>
  <c r="H912" i="24"/>
  <c r="I911" i="24"/>
  <c r="H911" i="24"/>
  <c r="I910" i="24"/>
  <c r="H910" i="24"/>
  <c r="I909" i="24"/>
  <c r="H909" i="24"/>
  <c r="I908" i="24"/>
  <c r="H908" i="24"/>
  <c r="I907" i="24"/>
  <c r="H907" i="24"/>
  <c r="I906" i="24"/>
  <c r="H906" i="24"/>
  <c r="I905" i="24"/>
  <c r="H905" i="24"/>
  <c r="I904" i="24"/>
  <c r="H904" i="24"/>
  <c r="I903" i="24"/>
  <c r="H903" i="24"/>
  <c r="I902" i="24"/>
  <c r="H902" i="24"/>
  <c r="I901" i="24"/>
  <c r="H901" i="24"/>
  <c r="I900" i="24"/>
  <c r="H900" i="24"/>
  <c r="I899" i="24"/>
  <c r="H899" i="24"/>
  <c r="I898" i="24"/>
  <c r="H898" i="24"/>
  <c r="I897" i="24"/>
  <c r="H897" i="24"/>
  <c r="I896" i="24"/>
  <c r="H896" i="24"/>
  <c r="I895" i="24"/>
  <c r="H895" i="24"/>
  <c r="I894" i="24"/>
  <c r="H894" i="24"/>
  <c r="I893" i="24"/>
  <c r="H893" i="24"/>
  <c r="I892" i="24"/>
  <c r="H892" i="24"/>
  <c r="I891" i="24"/>
  <c r="H891" i="24"/>
  <c r="I890" i="24"/>
  <c r="H890" i="24"/>
  <c r="I889" i="24"/>
  <c r="H889" i="24"/>
  <c r="I888" i="24"/>
  <c r="H888" i="24"/>
  <c r="I887" i="24"/>
  <c r="H887" i="24"/>
  <c r="I886" i="24"/>
  <c r="H886" i="24"/>
  <c r="I885" i="24"/>
  <c r="H885" i="24"/>
  <c r="I884" i="24"/>
  <c r="H884" i="24"/>
  <c r="I883" i="24"/>
  <c r="H883" i="24"/>
  <c r="I882" i="24"/>
  <c r="H882" i="24"/>
  <c r="I881" i="24"/>
  <c r="H881" i="24"/>
  <c r="I880" i="24"/>
  <c r="H880" i="24"/>
  <c r="I879" i="24"/>
  <c r="H879" i="24"/>
  <c r="I878" i="24"/>
  <c r="H878" i="24"/>
  <c r="I877" i="24"/>
  <c r="H877" i="24"/>
  <c r="I876" i="24"/>
  <c r="H876" i="24"/>
  <c r="I875" i="24"/>
  <c r="H875" i="24"/>
  <c r="I874" i="24"/>
  <c r="H874" i="24"/>
  <c r="I873" i="24"/>
  <c r="H873" i="24"/>
  <c r="I872" i="24"/>
  <c r="H872" i="24"/>
  <c r="I871" i="24"/>
  <c r="H871" i="24"/>
  <c r="I870" i="24"/>
  <c r="H870" i="24"/>
  <c r="I869" i="24"/>
  <c r="H869" i="24"/>
  <c r="I868" i="24"/>
  <c r="H868" i="24"/>
  <c r="I867" i="24"/>
  <c r="H867" i="24"/>
  <c r="I866" i="24"/>
  <c r="H866" i="24"/>
  <c r="I865" i="24"/>
  <c r="H865" i="24"/>
  <c r="I864" i="24"/>
  <c r="H864" i="24"/>
  <c r="I863" i="24"/>
  <c r="H863" i="24"/>
  <c r="I862" i="24"/>
  <c r="H862" i="24"/>
  <c r="I861" i="24"/>
  <c r="H861" i="24"/>
  <c r="I860" i="24"/>
  <c r="H860" i="24"/>
  <c r="I859" i="24"/>
  <c r="H859" i="24"/>
  <c r="I858" i="24"/>
  <c r="H858" i="24"/>
  <c r="I857" i="24"/>
  <c r="H857" i="24"/>
  <c r="I856" i="24"/>
  <c r="H856" i="24"/>
  <c r="I855" i="24"/>
  <c r="H855" i="24"/>
  <c r="I854" i="24"/>
  <c r="H854" i="24"/>
  <c r="I853" i="24"/>
  <c r="H853" i="24"/>
  <c r="I852" i="24"/>
  <c r="H852" i="24"/>
  <c r="I851" i="24"/>
  <c r="H851" i="24"/>
  <c r="I850" i="24"/>
  <c r="H850" i="24"/>
  <c r="I849" i="24"/>
  <c r="H849" i="24"/>
  <c r="I848" i="24"/>
  <c r="H848" i="24"/>
  <c r="I847" i="24"/>
  <c r="H847" i="24"/>
  <c r="I846" i="24"/>
  <c r="H846" i="24"/>
  <c r="I845" i="24"/>
  <c r="H845" i="24"/>
  <c r="I844" i="24"/>
  <c r="H844" i="24"/>
  <c r="I843" i="24"/>
  <c r="H843" i="24"/>
  <c r="I842" i="24"/>
  <c r="H842" i="24"/>
  <c r="I841" i="24"/>
  <c r="H841" i="24"/>
  <c r="I840" i="24"/>
  <c r="H840" i="24"/>
  <c r="I839" i="24"/>
  <c r="H839" i="24"/>
  <c r="I838" i="24"/>
  <c r="H838" i="24"/>
  <c r="I837" i="24"/>
  <c r="H837" i="24"/>
  <c r="I836" i="24"/>
  <c r="H836" i="24"/>
  <c r="I835" i="24"/>
  <c r="H835" i="24"/>
  <c r="I834" i="24"/>
  <c r="H834" i="24"/>
  <c r="I833" i="24"/>
  <c r="H833" i="24"/>
  <c r="I832" i="24"/>
  <c r="H832" i="24"/>
  <c r="I831" i="24"/>
  <c r="H831" i="24"/>
  <c r="I830" i="24"/>
  <c r="H830" i="24"/>
  <c r="I829" i="24"/>
  <c r="H829" i="24"/>
  <c r="I828" i="24"/>
  <c r="H828" i="24"/>
  <c r="I827" i="24"/>
  <c r="H827" i="24"/>
  <c r="I826" i="24"/>
  <c r="H826" i="24"/>
  <c r="I825" i="24"/>
  <c r="H825" i="24"/>
  <c r="I824" i="24"/>
  <c r="H824" i="24"/>
  <c r="I823" i="24"/>
  <c r="H823" i="24"/>
  <c r="I822" i="24"/>
  <c r="H822" i="24"/>
  <c r="I821" i="24"/>
  <c r="H821" i="24"/>
  <c r="I820" i="24"/>
  <c r="H820" i="24"/>
  <c r="I819" i="24"/>
  <c r="H819" i="24"/>
  <c r="I818" i="24"/>
  <c r="H818" i="24"/>
  <c r="I817" i="24"/>
  <c r="H817" i="24"/>
  <c r="I816" i="24"/>
  <c r="H816" i="24"/>
  <c r="I815" i="24"/>
  <c r="H815" i="24"/>
  <c r="I814" i="24"/>
  <c r="H814" i="24"/>
  <c r="I813" i="24"/>
  <c r="H813" i="24"/>
  <c r="I812" i="24"/>
  <c r="H812" i="24"/>
  <c r="I811" i="24"/>
  <c r="H811" i="24"/>
  <c r="I810" i="24"/>
  <c r="H810" i="24"/>
  <c r="I809" i="24"/>
  <c r="H809" i="24"/>
  <c r="I808" i="24"/>
  <c r="H808" i="24"/>
  <c r="I807" i="24"/>
  <c r="H807" i="24"/>
  <c r="I806" i="24"/>
  <c r="H806" i="24"/>
  <c r="I805" i="24"/>
  <c r="H805" i="24"/>
  <c r="I804" i="24"/>
  <c r="H804" i="24"/>
  <c r="I803" i="24"/>
  <c r="H803" i="24"/>
  <c r="I802" i="24"/>
  <c r="H802" i="24"/>
  <c r="I801" i="24"/>
  <c r="H801" i="24"/>
  <c r="I800" i="24"/>
  <c r="H800" i="24"/>
  <c r="I799" i="24"/>
  <c r="H799" i="24"/>
  <c r="I798" i="24"/>
  <c r="H798" i="24"/>
  <c r="I797" i="24"/>
  <c r="H797" i="24"/>
  <c r="I796" i="24"/>
  <c r="H796" i="24"/>
  <c r="I795" i="24"/>
  <c r="H795" i="24"/>
  <c r="I794" i="24"/>
  <c r="H794" i="24"/>
  <c r="I793" i="24"/>
  <c r="H793" i="24"/>
  <c r="I792" i="24"/>
  <c r="H792" i="24"/>
  <c r="I791" i="24"/>
  <c r="H791" i="24"/>
  <c r="I790" i="24"/>
  <c r="H790" i="24"/>
  <c r="I789" i="24"/>
  <c r="H789" i="24"/>
  <c r="I788" i="24"/>
  <c r="H788" i="24"/>
  <c r="I787" i="24"/>
  <c r="H787" i="24"/>
  <c r="I786" i="24"/>
  <c r="H786" i="24"/>
  <c r="I785" i="24"/>
  <c r="H785" i="24"/>
  <c r="I784" i="24"/>
  <c r="H784" i="24"/>
  <c r="I783" i="24"/>
  <c r="H783" i="24"/>
  <c r="I782" i="24"/>
  <c r="H782" i="24"/>
  <c r="I781" i="24"/>
  <c r="H781" i="24"/>
  <c r="I780" i="24"/>
  <c r="H780" i="24"/>
  <c r="I779" i="24"/>
  <c r="H779" i="24"/>
  <c r="I778" i="24"/>
  <c r="H778" i="24"/>
  <c r="I777" i="24"/>
  <c r="H777" i="24"/>
  <c r="I776" i="24"/>
  <c r="H776" i="24"/>
  <c r="I775" i="24"/>
  <c r="H775" i="24"/>
  <c r="I774" i="24"/>
  <c r="H774" i="24"/>
  <c r="I773" i="24"/>
  <c r="H773" i="24"/>
  <c r="I772" i="24"/>
  <c r="H772" i="24"/>
  <c r="I771" i="24"/>
  <c r="H771" i="24"/>
  <c r="I770" i="24"/>
  <c r="H770" i="24"/>
  <c r="I769" i="24"/>
  <c r="H769" i="24"/>
  <c r="I768" i="24"/>
  <c r="H768" i="24"/>
  <c r="I767" i="24"/>
  <c r="H767" i="24"/>
  <c r="I766" i="24"/>
  <c r="H766" i="24"/>
  <c r="I765" i="24"/>
  <c r="H765" i="24"/>
  <c r="I764" i="24"/>
  <c r="H764" i="24"/>
  <c r="I763" i="24"/>
  <c r="H763" i="24"/>
  <c r="I762" i="24"/>
  <c r="H762" i="24"/>
  <c r="I761" i="24"/>
  <c r="H761" i="24"/>
  <c r="I760" i="24"/>
  <c r="H760" i="24"/>
  <c r="I759" i="24"/>
  <c r="H759" i="24"/>
  <c r="I758" i="24"/>
  <c r="H758" i="24"/>
  <c r="I757" i="24"/>
  <c r="H757" i="24"/>
  <c r="I756" i="24"/>
  <c r="H756" i="24"/>
  <c r="I755" i="24"/>
  <c r="H755" i="24"/>
  <c r="I754" i="24"/>
  <c r="H754" i="24"/>
  <c r="I753" i="24"/>
  <c r="H753" i="24"/>
  <c r="I752" i="24"/>
  <c r="H752" i="24"/>
  <c r="I751" i="24"/>
  <c r="H751" i="24"/>
  <c r="I750" i="24"/>
  <c r="H750" i="24"/>
  <c r="I749" i="24"/>
  <c r="H749" i="24"/>
  <c r="I748" i="24"/>
  <c r="H748" i="24"/>
  <c r="I747" i="24"/>
  <c r="H747" i="24"/>
  <c r="I746" i="24"/>
  <c r="H746" i="24"/>
  <c r="I745" i="24"/>
  <c r="H745" i="24"/>
  <c r="I744" i="24"/>
  <c r="H744" i="24"/>
  <c r="I743" i="24"/>
  <c r="H743" i="24"/>
  <c r="I742" i="24"/>
  <c r="H742" i="24"/>
  <c r="I741" i="24"/>
  <c r="H741" i="24"/>
  <c r="I740" i="24"/>
  <c r="H740" i="24"/>
  <c r="I739" i="24"/>
  <c r="H739" i="24"/>
  <c r="I738" i="24"/>
  <c r="H738" i="24"/>
  <c r="I737" i="24"/>
  <c r="H737" i="24"/>
  <c r="I736" i="24"/>
  <c r="H736" i="24"/>
  <c r="I735" i="24"/>
  <c r="H735" i="24"/>
  <c r="I734" i="24"/>
  <c r="H734" i="24"/>
  <c r="I733" i="24"/>
  <c r="H733" i="24"/>
  <c r="I732" i="24"/>
  <c r="H732" i="24"/>
  <c r="I731" i="24"/>
  <c r="H731" i="24"/>
  <c r="I730" i="24"/>
  <c r="H730" i="24"/>
  <c r="I729" i="24"/>
  <c r="H729" i="24"/>
  <c r="I728" i="24"/>
  <c r="H728" i="24"/>
  <c r="I727" i="24"/>
  <c r="H727" i="24"/>
  <c r="I726" i="24"/>
  <c r="H726" i="24"/>
  <c r="I725" i="24"/>
  <c r="H725" i="24"/>
  <c r="I724" i="24"/>
  <c r="H724" i="24"/>
  <c r="I723" i="24"/>
  <c r="H723" i="24"/>
  <c r="I722" i="24"/>
  <c r="H722" i="24"/>
  <c r="I721" i="24"/>
  <c r="H721" i="24"/>
  <c r="I720" i="24"/>
  <c r="H720" i="24"/>
  <c r="I719" i="24"/>
  <c r="H719" i="24"/>
  <c r="I718" i="24"/>
  <c r="H718" i="24"/>
  <c r="I717" i="24"/>
  <c r="H717" i="24"/>
  <c r="I716" i="24"/>
  <c r="H716" i="24"/>
  <c r="I715" i="24"/>
  <c r="H715" i="24"/>
  <c r="I714" i="24"/>
  <c r="H714" i="24"/>
  <c r="I713" i="24"/>
  <c r="H713" i="24"/>
  <c r="I712" i="24"/>
  <c r="H712" i="24"/>
  <c r="I711" i="24"/>
  <c r="H711" i="24"/>
  <c r="I710" i="24"/>
  <c r="H710" i="24"/>
  <c r="I709" i="24"/>
  <c r="H709" i="24"/>
  <c r="I708" i="24"/>
  <c r="H708" i="24"/>
  <c r="I707" i="24"/>
  <c r="H707" i="24"/>
  <c r="I706" i="24"/>
  <c r="H706" i="24"/>
  <c r="I705" i="24"/>
  <c r="H705" i="24"/>
  <c r="I704" i="24"/>
  <c r="H704" i="24"/>
  <c r="I703" i="24"/>
  <c r="H703" i="24"/>
  <c r="I702" i="24"/>
  <c r="H702" i="24"/>
  <c r="I701" i="24"/>
  <c r="H701" i="24"/>
  <c r="I700" i="24"/>
  <c r="H700" i="24"/>
  <c r="I699" i="24"/>
  <c r="H699" i="24"/>
  <c r="I698" i="24"/>
  <c r="H698" i="24"/>
  <c r="I697" i="24"/>
  <c r="H697" i="24"/>
  <c r="I696" i="24"/>
  <c r="H696" i="24"/>
  <c r="I695" i="24"/>
  <c r="H695" i="24"/>
  <c r="I694" i="24"/>
  <c r="H694" i="24"/>
  <c r="I693" i="24"/>
  <c r="H693" i="24"/>
  <c r="I692" i="24"/>
  <c r="H692" i="24"/>
  <c r="I691" i="24"/>
  <c r="H691" i="24"/>
  <c r="I690" i="24"/>
  <c r="H690" i="24"/>
  <c r="I689" i="24"/>
  <c r="H689" i="24"/>
  <c r="I688" i="24"/>
  <c r="H688" i="24"/>
  <c r="I687" i="24"/>
  <c r="H687" i="24"/>
  <c r="I686" i="24"/>
  <c r="H686" i="24"/>
  <c r="I685" i="24"/>
  <c r="H685" i="24"/>
  <c r="I684" i="24"/>
  <c r="H684" i="24"/>
  <c r="I683" i="24"/>
  <c r="H683" i="24"/>
  <c r="I682" i="24"/>
  <c r="H682" i="24"/>
  <c r="I681" i="24"/>
  <c r="H681" i="24"/>
  <c r="I680" i="24"/>
  <c r="H680" i="24"/>
  <c r="I679" i="24"/>
  <c r="H679" i="24"/>
  <c r="I678" i="24"/>
  <c r="H678" i="24"/>
  <c r="I677" i="24"/>
  <c r="H677" i="24"/>
  <c r="I676" i="24"/>
  <c r="H676" i="24"/>
  <c r="I675" i="24"/>
  <c r="H675" i="24"/>
  <c r="I674" i="24"/>
  <c r="H674" i="24"/>
  <c r="I673" i="24"/>
  <c r="H673" i="24"/>
  <c r="I672" i="24"/>
  <c r="H672" i="24"/>
  <c r="I671" i="24"/>
  <c r="H671" i="24"/>
  <c r="I670" i="24"/>
  <c r="H670" i="24"/>
  <c r="I669" i="24"/>
  <c r="H669" i="24"/>
  <c r="I668" i="24"/>
  <c r="H668" i="24"/>
  <c r="I667" i="24"/>
  <c r="H667" i="24"/>
  <c r="I666" i="24"/>
  <c r="H666" i="24"/>
  <c r="I665" i="24"/>
  <c r="H665" i="24"/>
  <c r="I664" i="24"/>
  <c r="H664" i="24"/>
  <c r="I663" i="24"/>
  <c r="H663" i="24"/>
  <c r="I662" i="24"/>
  <c r="H662" i="24"/>
  <c r="I661" i="24"/>
  <c r="H661" i="24"/>
  <c r="I660" i="24"/>
  <c r="H660" i="24"/>
  <c r="I659" i="24"/>
  <c r="H659" i="24"/>
  <c r="I658" i="24"/>
  <c r="H658" i="24"/>
  <c r="I657" i="24"/>
  <c r="H657" i="24"/>
  <c r="I656" i="24"/>
  <c r="H656" i="24"/>
  <c r="I655" i="24"/>
  <c r="H655" i="24"/>
  <c r="I654" i="24"/>
  <c r="H654" i="24"/>
  <c r="I653" i="24"/>
  <c r="H653" i="24"/>
  <c r="I652" i="24"/>
  <c r="H652" i="24"/>
  <c r="I651" i="24"/>
  <c r="H651" i="24"/>
  <c r="I650" i="24"/>
  <c r="H650" i="24"/>
  <c r="I649" i="24"/>
  <c r="H649" i="24"/>
  <c r="I648" i="24"/>
  <c r="H648" i="24"/>
  <c r="I647" i="24"/>
  <c r="H647" i="24"/>
  <c r="I646" i="24"/>
  <c r="H646" i="24"/>
  <c r="I645" i="24"/>
  <c r="H645" i="24"/>
  <c r="I644" i="24"/>
  <c r="H644" i="24"/>
  <c r="I643" i="24"/>
  <c r="H643" i="24"/>
  <c r="I642" i="24"/>
  <c r="H642" i="24"/>
  <c r="I641" i="24"/>
  <c r="H641" i="24"/>
  <c r="I640" i="24"/>
  <c r="H640" i="24"/>
  <c r="I639" i="24"/>
  <c r="H639" i="24"/>
  <c r="I638" i="24"/>
  <c r="H638" i="24"/>
  <c r="I637" i="24"/>
  <c r="H637" i="24"/>
  <c r="I636" i="24"/>
  <c r="H636" i="24"/>
  <c r="I635" i="24"/>
  <c r="H635" i="24"/>
  <c r="I634" i="24"/>
  <c r="H634" i="24"/>
  <c r="I633" i="24"/>
  <c r="H633" i="24"/>
  <c r="I632" i="24"/>
  <c r="H632" i="24"/>
  <c r="I631" i="24"/>
  <c r="H631" i="24"/>
  <c r="I630" i="24"/>
  <c r="H630" i="24"/>
  <c r="I629" i="24"/>
  <c r="H629" i="24"/>
  <c r="I628" i="24"/>
  <c r="H628" i="24"/>
  <c r="I627" i="24"/>
  <c r="H627" i="24"/>
  <c r="I626" i="24"/>
  <c r="H626" i="24"/>
  <c r="I625" i="24"/>
  <c r="H625" i="24"/>
  <c r="I624" i="24"/>
  <c r="H624" i="24"/>
  <c r="I623" i="24"/>
  <c r="H623" i="24"/>
  <c r="I622" i="24"/>
  <c r="H622" i="24"/>
  <c r="I621" i="24"/>
  <c r="H621" i="24"/>
  <c r="I620" i="24"/>
  <c r="H620" i="24"/>
  <c r="I619" i="24"/>
  <c r="H619" i="24"/>
  <c r="I618" i="24"/>
  <c r="H618" i="24"/>
  <c r="I617" i="24"/>
  <c r="H617" i="24"/>
  <c r="I616" i="24"/>
  <c r="H616" i="24"/>
  <c r="I615" i="24"/>
  <c r="H615" i="24"/>
  <c r="I614" i="24"/>
  <c r="H614" i="24"/>
  <c r="I613" i="24"/>
  <c r="H613" i="24"/>
  <c r="I612" i="24"/>
  <c r="H612" i="24"/>
  <c r="I611" i="24"/>
  <c r="H611" i="24"/>
  <c r="I610" i="24"/>
  <c r="H610" i="24"/>
  <c r="I609" i="24"/>
  <c r="H609" i="24"/>
  <c r="I608" i="24"/>
  <c r="H608" i="24"/>
  <c r="I607" i="24"/>
  <c r="H607" i="24"/>
  <c r="I606" i="24"/>
  <c r="H606" i="24"/>
  <c r="I605" i="24"/>
  <c r="H605" i="24"/>
  <c r="I604" i="24"/>
  <c r="H604" i="24"/>
  <c r="I603" i="24"/>
  <c r="H603" i="24"/>
  <c r="I602" i="24"/>
  <c r="H602" i="24"/>
  <c r="I601" i="24"/>
  <c r="H601" i="24"/>
  <c r="I600" i="24"/>
  <c r="H600" i="24"/>
  <c r="I599" i="24"/>
  <c r="H599" i="24"/>
  <c r="I598" i="24"/>
  <c r="H598" i="24"/>
  <c r="I597" i="24"/>
  <c r="H597" i="24"/>
  <c r="I596" i="24"/>
  <c r="H596" i="24"/>
  <c r="I595" i="24"/>
  <c r="H595" i="24"/>
  <c r="I594" i="24"/>
  <c r="H594" i="24"/>
  <c r="I593" i="24"/>
  <c r="H593" i="24"/>
  <c r="I592" i="24"/>
  <c r="H592" i="24"/>
  <c r="I591" i="24"/>
  <c r="H591" i="24"/>
  <c r="I590" i="24"/>
  <c r="H590" i="24"/>
  <c r="I589" i="24"/>
  <c r="H589" i="24"/>
  <c r="I588" i="24"/>
  <c r="H588" i="24"/>
  <c r="I587" i="24"/>
  <c r="H587" i="24"/>
  <c r="I586" i="24"/>
  <c r="H586" i="24"/>
  <c r="I585" i="24"/>
  <c r="H585" i="24"/>
  <c r="I584" i="24"/>
  <c r="H584" i="24"/>
  <c r="I583" i="24"/>
  <c r="H583" i="24"/>
  <c r="I582" i="24"/>
  <c r="H582" i="24"/>
  <c r="I581" i="24"/>
  <c r="H581" i="24"/>
  <c r="I580" i="24"/>
  <c r="H580" i="24"/>
  <c r="I579" i="24"/>
  <c r="H579" i="24"/>
  <c r="I578" i="24"/>
  <c r="H578" i="24"/>
  <c r="I577" i="24"/>
  <c r="H577" i="24"/>
  <c r="I576" i="24"/>
  <c r="H576" i="24"/>
  <c r="I575" i="24"/>
  <c r="H575" i="24"/>
  <c r="I574" i="24"/>
  <c r="H574" i="24"/>
  <c r="I573" i="24"/>
  <c r="H573" i="24"/>
  <c r="I572" i="24"/>
  <c r="H572" i="24"/>
  <c r="I571" i="24"/>
  <c r="H571" i="24"/>
  <c r="I570" i="24"/>
  <c r="H570" i="24"/>
  <c r="I569" i="24"/>
  <c r="H569" i="24"/>
  <c r="I568" i="24"/>
  <c r="H568" i="24"/>
  <c r="I567" i="24"/>
  <c r="H567" i="24"/>
  <c r="I566" i="24"/>
  <c r="H566" i="24"/>
  <c r="I565" i="24"/>
  <c r="H565" i="24"/>
  <c r="I564" i="24"/>
  <c r="H564" i="24"/>
  <c r="I563" i="24"/>
  <c r="H563" i="24"/>
  <c r="I562" i="24"/>
  <c r="H562" i="24"/>
  <c r="I561" i="24"/>
  <c r="H561" i="24"/>
  <c r="I560" i="24"/>
  <c r="H560" i="24"/>
  <c r="I559" i="24"/>
  <c r="H559" i="24"/>
  <c r="I558" i="24"/>
  <c r="H558" i="24"/>
  <c r="I557" i="24"/>
  <c r="H557" i="24"/>
  <c r="I556" i="24"/>
  <c r="H556" i="24"/>
  <c r="I555" i="24"/>
  <c r="H555" i="24"/>
  <c r="I554" i="24"/>
  <c r="H554" i="24"/>
  <c r="I553" i="24"/>
  <c r="H553" i="24"/>
  <c r="I552" i="24"/>
  <c r="H552" i="24"/>
  <c r="I551" i="24"/>
  <c r="H551" i="24"/>
  <c r="I550" i="24"/>
  <c r="H550" i="24"/>
  <c r="I549" i="24"/>
  <c r="H549" i="24"/>
  <c r="I548" i="24"/>
  <c r="H548" i="24"/>
  <c r="I547" i="24"/>
  <c r="H547" i="24"/>
  <c r="I546" i="24"/>
  <c r="H546" i="24"/>
  <c r="I545" i="24"/>
  <c r="H545" i="24"/>
  <c r="I544" i="24"/>
  <c r="H544" i="24"/>
  <c r="I543" i="24"/>
  <c r="H543" i="24"/>
  <c r="I542" i="24"/>
  <c r="H542" i="24"/>
  <c r="I541" i="24"/>
  <c r="H541" i="24"/>
  <c r="I540" i="24"/>
  <c r="H540" i="24"/>
  <c r="I539" i="24"/>
  <c r="H539" i="24"/>
  <c r="I538" i="24"/>
  <c r="H538" i="24"/>
  <c r="I537" i="24"/>
  <c r="H537" i="24"/>
  <c r="I536" i="24"/>
  <c r="H536" i="24"/>
  <c r="I535" i="24"/>
  <c r="H535" i="24"/>
  <c r="I534" i="24"/>
  <c r="H534" i="24"/>
  <c r="I533" i="24"/>
  <c r="H533" i="24"/>
  <c r="I532" i="24"/>
  <c r="H532" i="24"/>
  <c r="I531" i="24"/>
  <c r="H531" i="24"/>
  <c r="I530" i="24"/>
  <c r="H530" i="24"/>
  <c r="I529" i="24"/>
  <c r="H529" i="24"/>
  <c r="I528" i="24"/>
  <c r="H528" i="24"/>
  <c r="I527" i="24"/>
  <c r="H527" i="24"/>
  <c r="I526" i="24"/>
  <c r="H526" i="24"/>
  <c r="I525" i="24"/>
  <c r="H525" i="24"/>
  <c r="I524" i="24"/>
  <c r="H524" i="24"/>
  <c r="I523" i="24"/>
  <c r="H523" i="24"/>
  <c r="I522" i="24"/>
  <c r="H522" i="24"/>
  <c r="I521" i="24"/>
  <c r="H521" i="24"/>
  <c r="I520" i="24"/>
  <c r="H520" i="24"/>
  <c r="I519" i="24"/>
  <c r="H519" i="24"/>
  <c r="I518" i="24"/>
  <c r="H518" i="24"/>
  <c r="I517" i="24"/>
  <c r="H517" i="24"/>
  <c r="I516" i="24"/>
  <c r="H516" i="24"/>
  <c r="I515" i="24"/>
  <c r="H515" i="24"/>
  <c r="I514" i="24"/>
  <c r="H514" i="24"/>
  <c r="I513" i="24"/>
  <c r="H513" i="24"/>
  <c r="I512" i="24"/>
  <c r="H512" i="24"/>
  <c r="I511" i="24"/>
  <c r="H511" i="24"/>
  <c r="I510" i="24"/>
  <c r="H510" i="24"/>
  <c r="I509" i="24"/>
  <c r="H509" i="24"/>
  <c r="I508" i="24"/>
  <c r="H508" i="24"/>
  <c r="I507" i="24"/>
  <c r="H507" i="24"/>
  <c r="I506" i="24"/>
  <c r="H506" i="24"/>
  <c r="I505" i="24"/>
  <c r="H505" i="24"/>
  <c r="I504" i="24"/>
  <c r="H504" i="24"/>
  <c r="I503" i="24"/>
  <c r="H503" i="24"/>
  <c r="I502" i="24"/>
  <c r="H502" i="24"/>
  <c r="I501" i="24"/>
  <c r="H501" i="24"/>
  <c r="I500" i="24"/>
  <c r="H500" i="24"/>
  <c r="I499" i="24"/>
  <c r="H499" i="24"/>
  <c r="I498" i="24"/>
  <c r="H498" i="24"/>
  <c r="I497" i="24"/>
  <c r="H497" i="24"/>
  <c r="I496" i="24"/>
  <c r="H496" i="24"/>
  <c r="I495" i="24"/>
  <c r="H495" i="24"/>
  <c r="I494" i="24"/>
  <c r="H494" i="24"/>
  <c r="I493" i="24"/>
  <c r="H493" i="24"/>
  <c r="I492" i="24"/>
  <c r="H492" i="24"/>
  <c r="I491" i="24"/>
  <c r="H491" i="24"/>
  <c r="I490" i="24"/>
  <c r="H490" i="24"/>
  <c r="I489" i="24"/>
  <c r="H489" i="24"/>
  <c r="I488" i="24"/>
  <c r="H488" i="24"/>
  <c r="I487" i="24"/>
  <c r="H487" i="24"/>
  <c r="I486" i="24"/>
  <c r="H486" i="24"/>
  <c r="I485" i="24"/>
  <c r="H485" i="24"/>
  <c r="I484" i="24"/>
  <c r="H484" i="24"/>
  <c r="I483" i="24"/>
  <c r="H483" i="24"/>
  <c r="I482" i="24"/>
  <c r="H482" i="24"/>
  <c r="I481" i="24"/>
  <c r="H481" i="24"/>
  <c r="I480" i="24"/>
  <c r="H480" i="24"/>
  <c r="I479" i="24"/>
  <c r="H479" i="24"/>
  <c r="I478" i="24"/>
  <c r="H478" i="24"/>
  <c r="I477" i="24"/>
  <c r="H477" i="24"/>
  <c r="I476" i="24"/>
  <c r="H476" i="24"/>
  <c r="I475" i="24"/>
  <c r="H475" i="24"/>
  <c r="I474" i="24"/>
  <c r="H474" i="24"/>
  <c r="I473" i="24"/>
  <c r="H473" i="24"/>
  <c r="I472" i="24"/>
  <c r="H472" i="24"/>
  <c r="I471" i="24"/>
  <c r="H471" i="24"/>
  <c r="I470" i="24"/>
  <c r="H470" i="24"/>
  <c r="I469" i="24"/>
  <c r="H469" i="24"/>
  <c r="I468" i="24"/>
  <c r="H468" i="24"/>
  <c r="I467" i="24"/>
  <c r="H467" i="24"/>
  <c r="I466" i="24"/>
  <c r="H466" i="24"/>
  <c r="I465" i="24"/>
  <c r="H465" i="24"/>
  <c r="I464" i="24"/>
  <c r="H464" i="24"/>
  <c r="I463" i="24"/>
  <c r="H463" i="24"/>
  <c r="I462" i="24"/>
  <c r="H462" i="24"/>
  <c r="I461" i="24"/>
  <c r="H461" i="24"/>
  <c r="I460" i="24"/>
  <c r="H460" i="24"/>
  <c r="I459" i="24"/>
  <c r="H459" i="24"/>
  <c r="I458" i="24"/>
  <c r="H458" i="24"/>
  <c r="I457" i="24"/>
  <c r="H457" i="24"/>
  <c r="I456" i="24"/>
  <c r="H456" i="24"/>
  <c r="I455" i="24"/>
  <c r="H455" i="24"/>
  <c r="I454" i="24"/>
  <c r="H454" i="24"/>
  <c r="I453" i="24"/>
  <c r="H453" i="24"/>
  <c r="I452" i="24"/>
  <c r="H452" i="24"/>
  <c r="I451" i="24"/>
  <c r="H451" i="24"/>
  <c r="I450" i="24"/>
  <c r="H450" i="24"/>
  <c r="I449" i="24"/>
  <c r="H449" i="24"/>
  <c r="I448" i="24"/>
  <c r="H448" i="24"/>
  <c r="I447" i="24"/>
  <c r="H447" i="24"/>
  <c r="I446" i="24"/>
  <c r="H446" i="24"/>
  <c r="I445" i="24"/>
  <c r="H445" i="24"/>
  <c r="I444" i="24"/>
  <c r="H444" i="24"/>
  <c r="I443" i="24"/>
  <c r="H443" i="24"/>
  <c r="I442" i="24"/>
  <c r="H442" i="24"/>
  <c r="I441" i="24"/>
  <c r="H441" i="24"/>
  <c r="I440" i="24"/>
  <c r="H440" i="24"/>
  <c r="I439" i="24"/>
  <c r="H439" i="24"/>
  <c r="I438" i="24"/>
  <c r="H438" i="24"/>
  <c r="I437" i="24"/>
  <c r="H437" i="24"/>
  <c r="I436" i="24"/>
  <c r="H436" i="24"/>
  <c r="I435" i="24"/>
  <c r="H435" i="24"/>
  <c r="I434" i="24"/>
  <c r="H434" i="24"/>
  <c r="I433" i="24"/>
  <c r="H433" i="24"/>
  <c r="I432" i="24"/>
  <c r="H432" i="24"/>
  <c r="I431" i="24"/>
  <c r="H431" i="24"/>
  <c r="I430" i="24"/>
  <c r="H430" i="24"/>
  <c r="I429" i="24"/>
  <c r="H429" i="24"/>
  <c r="I428" i="24"/>
  <c r="H428" i="24"/>
  <c r="I427" i="24"/>
  <c r="H427" i="24"/>
  <c r="I426" i="24"/>
  <c r="H426" i="24"/>
  <c r="I425" i="24"/>
  <c r="H425" i="24"/>
  <c r="I424" i="24"/>
  <c r="H424" i="24"/>
  <c r="I423" i="24"/>
  <c r="H423" i="24"/>
  <c r="I422" i="24"/>
  <c r="H422" i="24"/>
  <c r="I421" i="24"/>
  <c r="H421" i="24"/>
  <c r="I420" i="24"/>
  <c r="H420" i="24"/>
  <c r="I419" i="24"/>
  <c r="H419" i="24"/>
  <c r="I418" i="24"/>
  <c r="H418" i="24"/>
  <c r="I417" i="24"/>
  <c r="H417" i="24"/>
  <c r="I416" i="24"/>
  <c r="H416" i="24"/>
  <c r="I415" i="24"/>
  <c r="H415" i="24"/>
  <c r="I414" i="24"/>
  <c r="H414" i="24"/>
  <c r="I413" i="24"/>
  <c r="H413" i="24"/>
  <c r="I412" i="24"/>
  <c r="H412" i="24"/>
  <c r="I411" i="24"/>
  <c r="H411" i="24"/>
  <c r="I410" i="24"/>
  <c r="H410" i="24"/>
  <c r="I409" i="24"/>
  <c r="H409" i="24"/>
  <c r="I408" i="24"/>
  <c r="H408" i="24"/>
  <c r="I407" i="24"/>
  <c r="H407" i="24"/>
  <c r="I406" i="24"/>
  <c r="H406" i="24"/>
  <c r="I405" i="24"/>
  <c r="H405" i="24"/>
  <c r="I404" i="24"/>
  <c r="H404" i="24"/>
  <c r="I403" i="24"/>
  <c r="H403" i="24"/>
  <c r="I402" i="24"/>
  <c r="H402" i="24"/>
  <c r="I401" i="24"/>
  <c r="H401" i="24"/>
  <c r="I400" i="24"/>
  <c r="H400" i="24"/>
  <c r="I399" i="24"/>
  <c r="H399" i="24"/>
  <c r="I398" i="24"/>
  <c r="H398" i="24"/>
  <c r="I397" i="24"/>
  <c r="H397" i="24"/>
  <c r="I396" i="24"/>
  <c r="H396" i="24"/>
  <c r="I395" i="24"/>
  <c r="H395" i="24"/>
  <c r="I394" i="24"/>
  <c r="H394" i="24"/>
  <c r="I393" i="24"/>
  <c r="H393" i="24"/>
  <c r="I392" i="24"/>
  <c r="H392" i="24"/>
  <c r="I391" i="24"/>
  <c r="H391" i="24"/>
  <c r="I390" i="24"/>
  <c r="H390" i="24"/>
  <c r="I389" i="24"/>
  <c r="H389" i="24"/>
  <c r="I388" i="24"/>
  <c r="H388" i="24"/>
  <c r="I387" i="24"/>
  <c r="H387" i="24"/>
  <c r="I386" i="24"/>
  <c r="H386" i="24"/>
  <c r="I385" i="24"/>
  <c r="H385" i="24"/>
  <c r="I384" i="24"/>
  <c r="H384" i="24"/>
  <c r="I383" i="24"/>
  <c r="H383" i="24"/>
  <c r="I382" i="24"/>
  <c r="H382" i="24"/>
  <c r="I381" i="24"/>
  <c r="H381" i="24"/>
  <c r="I380" i="24"/>
  <c r="H380" i="24"/>
  <c r="I379" i="24"/>
  <c r="H379" i="24"/>
  <c r="I378" i="24"/>
  <c r="H378" i="24"/>
  <c r="I377" i="24"/>
  <c r="H377" i="24"/>
  <c r="I376" i="24"/>
  <c r="H376" i="24"/>
  <c r="I375" i="24"/>
  <c r="H375" i="24"/>
  <c r="I374" i="24"/>
  <c r="H374" i="24"/>
  <c r="I373" i="24"/>
  <c r="H373" i="24"/>
  <c r="I372" i="24"/>
  <c r="H372" i="24"/>
  <c r="I371" i="24"/>
  <c r="H371" i="24"/>
  <c r="I370" i="24"/>
  <c r="H370" i="24"/>
  <c r="I369" i="24"/>
  <c r="H369" i="24"/>
  <c r="I368" i="24"/>
  <c r="H368" i="24"/>
  <c r="I367" i="24"/>
  <c r="H367" i="24"/>
  <c r="I366" i="24"/>
  <c r="H366" i="24"/>
  <c r="I365" i="24"/>
  <c r="H365" i="24"/>
  <c r="I364" i="24"/>
  <c r="H364" i="24"/>
  <c r="I363" i="24"/>
  <c r="H363" i="24"/>
  <c r="I362" i="24"/>
  <c r="H362" i="24"/>
  <c r="I361" i="24"/>
  <c r="H361" i="24"/>
  <c r="I360" i="24"/>
  <c r="H360" i="24"/>
  <c r="I359" i="24"/>
  <c r="H359" i="24"/>
  <c r="I358" i="24"/>
  <c r="H358" i="24"/>
  <c r="I357" i="24"/>
  <c r="H357" i="24"/>
  <c r="I356" i="24"/>
  <c r="H356" i="24"/>
  <c r="I355" i="24"/>
  <c r="H355" i="24"/>
  <c r="I354" i="24"/>
  <c r="H354" i="24"/>
  <c r="I353" i="24"/>
  <c r="H353" i="24"/>
  <c r="I352" i="24"/>
  <c r="H352" i="24"/>
  <c r="I351" i="24"/>
  <c r="H351" i="24"/>
  <c r="I350" i="24"/>
  <c r="H350" i="24"/>
  <c r="I349" i="24"/>
  <c r="H349" i="24"/>
  <c r="I348" i="24"/>
  <c r="H348" i="24"/>
  <c r="I347" i="24"/>
  <c r="H347" i="24"/>
  <c r="I346" i="24"/>
  <c r="H346" i="24"/>
  <c r="I345" i="24"/>
  <c r="H345" i="24"/>
  <c r="I344" i="24"/>
  <c r="H344" i="24"/>
  <c r="I343" i="24"/>
  <c r="H343" i="24"/>
  <c r="I342" i="24"/>
  <c r="H342" i="24"/>
  <c r="I341" i="24"/>
  <c r="H341" i="24"/>
  <c r="I340" i="24"/>
  <c r="H340" i="24"/>
  <c r="I339" i="24"/>
  <c r="H339" i="24"/>
  <c r="I338" i="24"/>
  <c r="H338" i="24"/>
  <c r="I337" i="24"/>
  <c r="H337" i="24"/>
  <c r="I336" i="24"/>
  <c r="H336" i="24"/>
  <c r="I335" i="24"/>
  <c r="H335" i="24"/>
  <c r="I334" i="24"/>
  <c r="H334" i="24"/>
  <c r="I333" i="24"/>
  <c r="H333" i="24"/>
  <c r="I332" i="24"/>
  <c r="H332" i="24"/>
  <c r="I331" i="24"/>
  <c r="H331" i="24"/>
  <c r="I330" i="24"/>
  <c r="H330" i="24"/>
  <c r="I329" i="24"/>
  <c r="H329" i="24"/>
  <c r="I328" i="24"/>
  <c r="H328" i="24"/>
  <c r="I327" i="24"/>
  <c r="H327" i="24"/>
  <c r="I326" i="24"/>
  <c r="H326" i="24"/>
  <c r="I325" i="24"/>
  <c r="H325" i="24"/>
  <c r="I324" i="24"/>
  <c r="H324" i="24"/>
  <c r="I323" i="24"/>
  <c r="H323" i="24"/>
  <c r="I322" i="24"/>
  <c r="H322" i="24"/>
  <c r="I321" i="24"/>
  <c r="H321" i="24"/>
  <c r="I320" i="24"/>
  <c r="H320" i="24"/>
  <c r="I319" i="24"/>
  <c r="H319" i="24"/>
  <c r="I318" i="24"/>
  <c r="H318" i="24"/>
  <c r="I317" i="24"/>
  <c r="H317" i="24"/>
  <c r="I316" i="24"/>
  <c r="H316" i="24"/>
  <c r="I315" i="24"/>
  <c r="H315" i="24"/>
  <c r="I314" i="24"/>
  <c r="H314" i="24"/>
  <c r="I313" i="24"/>
  <c r="H313" i="24"/>
  <c r="I312" i="24"/>
  <c r="H312" i="24"/>
  <c r="I311" i="24"/>
  <c r="H311" i="24"/>
  <c r="I310" i="24"/>
  <c r="H310" i="24"/>
  <c r="I309" i="24"/>
  <c r="H309" i="24"/>
  <c r="I308" i="24"/>
  <c r="H308" i="24"/>
  <c r="I307" i="24"/>
  <c r="H307" i="24"/>
  <c r="I306" i="24"/>
  <c r="H306" i="24"/>
  <c r="I305" i="24"/>
  <c r="H305" i="24"/>
  <c r="I304" i="24"/>
  <c r="H304" i="24"/>
  <c r="I303" i="24"/>
  <c r="H303" i="24"/>
  <c r="I302" i="24"/>
  <c r="H302" i="24"/>
  <c r="I301" i="24"/>
  <c r="H301" i="24"/>
  <c r="I300" i="24"/>
  <c r="H300" i="24"/>
  <c r="I299" i="24"/>
  <c r="H299" i="24"/>
  <c r="I298" i="24"/>
  <c r="H298" i="24"/>
  <c r="I297" i="24"/>
  <c r="H297" i="24"/>
  <c r="I296" i="24"/>
  <c r="H296" i="24"/>
  <c r="I295" i="24"/>
  <c r="H295" i="24"/>
  <c r="I294" i="24"/>
  <c r="H294" i="24"/>
  <c r="I293" i="24"/>
  <c r="H293" i="24"/>
  <c r="I292" i="24"/>
  <c r="H292" i="24"/>
  <c r="I291" i="24"/>
  <c r="H291" i="24"/>
  <c r="I290" i="24"/>
  <c r="H290" i="24"/>
  <c r="I289" i="24"/>
  <c r="H289" i="24"/>
  <c r="I288" i="24"/>
  <c r="H288" i="24"/>
  <c r="I287" i="24"/>
  <c r="H287" i="24"/>
  <c r="I286" i="24"/>
  <c r="H286" i="24"/>
  <c r="I285" i="24"/>
  <c r="H285" i="24"/>
  <c r="I284" i="24"/>
  <c r="H284" i="24"/>
  <c r="I283" i="24"/>
  <c r="H283" i="24"/>
  <c r="I282" i="24"/>
  <c r="H282" i="24"/>
  <c r="I281" i="24"/>
  <c r="H281" i="24"/>
  <c r="I280" i="24"/>
  <c r="H280" i="24"/>
  <c r="I279" i="24"/>
  <c r="H279" i="24"/>
  <c r="I278" i="24"/>
  <c r="H278" i="24"/>
  <c r="I277" i="24"/>
  <c r="H277" i="24"/>
  <c r="I276" i="24"/>
  <c r="H276" i="24"/>
  <c r="I275" i="24"/>
  <c r="H275" i="24"/>
  <c r="I274" i="24"/>
  <c r="H274" i="24"/>
  <c r="I273" i="24"/>
  <c r="H273" i="24"/>
  <c r="I272" i="24"/>
  <c r="H272" i="24"/>
  <c r="I271" i="24"/>
  <c r="H271" i="24"/>
  <c r="I270" i="24"/>
  <c r="H270" i="24"/>
  <c r="I269" i="24"/>
  <c r="H269" i="24"/>
  <c r="I268" i="24"/>
  <c r="H268" i="24"/>
  <c r="I267" i="24"/>
  <c r="H267" i="24"/>
  <c r="I266" i="24"/>
  <c r="H266" i="24"/>
  <c r="I261" i="24"/>
  <c r="H261" i="24"/>
  <c r="I260" i="24"/>
  <c r="H260" i="24"/>
  <c r="I259" i="24"/>
  <c r="H259" i="24"/>
  <c r="I258" i="24"/>
  <c r="H258" i="24"/>
  <c r="I257" i="24"/>
  <c r="H257" i="24"/>
  <c r="I256" i="24"/>
  <c r="H256" i="24"/>
  <c r="I255" i="24"/>
  <c r="H255" i="24"/>
  <c r="I254" i="24"/>
  <c r="H254" i="24"/>
  <c r="I253" i="24"/>
  <c r="H253" i="24"/>
  <c r="I252" i="24"/>
  <c r="H252" i="24"/>
  <c r="I251" i="24"/>
  <c r="H251" i="24"/>
  <c r="I250" i="24"/>
  <c r="H250" i="24"/>
  <c r="I249" i="24"/>
  <c r="H249" i="24"/>
  <c r="I248" i="24"/>
  <c r="H248" i="24"/>
  <c r="I247" i="24"/>
  <c r="H247" i="24"/>
  <c r="I246" i="24"/>
  <c r="H246" i="24"/>
  <c r="I245" i="24"/>
  <c r="H245" i="24"/>
  <c r="I244" i="24"/>
  <c r="H244" i="24"/>
  <c r="I243" i="24"/>
  <c r="H243" i="24"/>
  <c r="I242" i="24"/>
  <c r="H242" i="24"/>
  <c r="I240" i="24"/>
  <c r="H240" i="24"/>
  <c r="I239" i="24"/>
  <c r="H239" i="24"/>
  <c r="I238" i="24"/>
  <c r="H238" i="24"/>
  <c r="I237" i="24"/>
  <c r="H237" i="24"/>
  <c r="I236" i="24"/>
  <c r="H236" i="24"/>
  <c r="I235" i="24"/>
  <c r="H235" i="24"/>
  <c r="I234" i="24"/>
  <c r="H234" i="24"/>
  <c r="I233" i="24"/>
  <c r="H233" i="24"/>
  <c r="I232" i="24"/>
  <c r="H232" i="24"/>
  <c r="I231" i="24"/>
  <c r="H231" i="24"/>
  <c r="I230" i="24"/>
  <c r="H230" i="24"/>
  <c r="I229" i="24"/>
  <c r="H229" i="24"/>
  <c r="I228" i="24"/>
  <c r="H228" i="24"/>
  <c r="I227" i="24"/>
  <c r="H227" i="24"/>
  <c r="I226" i="24"/>
  <c r="H226" i="24"/>
  <c r="I225" i="24"/>
  <c r="H225" i="24"/>
  <c r="I224" i="24"/>
  <c r="H224" i="24"/>
  <c r="I223" i="24"/>
  <c r="H223" i="24"/>
  <c r="I222" i="24"/>
  <c r="H222" i="24"/>
  <c r="I221" i="24"/>
  <c r="H221" i="24"/>
  <c r="I220" i="24"/>
  <c r="H220" i="24"/>
  <c r="I219" i="24"/>
  <c r="H219" i="24"/>
  <c r="I218" i="24"/>
  <c r="H218" i="24"/>
  <c r="I217" i="24"/>
  <c r="H217" i="24"/>
  <c r="I216" i="24"/>
  <c r="H216" i="24"/>
  <c r="I215" i="24"/>
  <c r="H215" i="24"/>
  <c r="I214" i="24"/>
  <c r="H214" i="24"/>
  <c r="I213" i="24"/>
  <c r="H213" i="24"/>
  <c r="I212" i="24"/>
  <c r="H212" i="24"/>
  <c r="I211" i="24"/>
  <c r="H211" i="24"/>
  <c r="I210" i="24"/>
  <c r="H210" i="24"/>
  <c r="I209" i="24"/>
  <c r="H209" i="24"/>
  <c r="I208" i="24"/>
  <c r="H208" i="24"/>
  <c r="I207" i="24"/>
  <c r="H207" i="24"/>
  <c r="I206" i="24"/>
  <c r="H206" i="24"/>
  <c r="I205" i="24"/>
  <c r="H205" i="24"/>
  <c r="I204" i="24"/>
  <c r="H204" i="24"/>
  <c r="I203" i="24"/>
  <c r="H203" i="24"/>
  <c r="I202" i="24"/>
  <c r="H202" i="24"/>
  <c r="I201" i="24"/>
  <c r="H201" i="24"/>
  <c r="I200" i="24"/>
  <c r="H200" i="24"/>
  <c r="I199" i="24"/>
  <c r="H199" i="24"/>
  <c r="I198" i="24"/>
  <c r="H198" i="24"/>
  <c r="I197" i="24"/>
  <c r="H197" i="24"/>
  <c r="I196" i="24"/>
  <c r="H196" i="24"/>
  <c r="I195" i="24"/>
  <c r="H195" i="24"/>
  <c r="I194" i="24"/>
  <c r="H194" i="24"/>
  <c r="I193" i="24"/>
  <c r="H193" i="24"/>
  <c r="I192" i="24"/>
  <c r="H192" i="24"/>
  <c r="I191" i="24"/>
  <c r="H191" i="24"/>
  <c r="I190" i="24"/>
  <c r="H190" i="24"/>
  <c r="I189" i="24"/>
  <c r="H189" i="24"/>
  <c r="I188" i="24"/>
  <c r="H188" i="24"/>
  <c r="I187" i="24"/>
  <c r="H187" i="24"/>
  <c r="I186" i="24"/>
  <c r="H186" i="24"/>
  <c r="I185" i="24"/>
  <c r="H185" i="24"/>
  <c r="I184" i="24"/>
  <c r="H184" i="24"/>
  <c r="I183" i="24"/>
  <c r="H183" i="24"/>
  <c r="I182" i="24"/>
  <c r="H182" i="24"/>
  <c r="I181" i="24"/>
  <c r="H181" i="24"/>
  <c r="I180" i="24"/>
  <c r="H180" i="24"/>
  <c r="I179" i="24"/>
  <c r="H179" i="24"/>
  <c r="I178" i="24"/>
  <c r="H178" i="24"/>
  <c r="I177" i="24"/>
  <c r="H177" i="24"/>
  <c r="I175" i="24"/>
  <c r="H175" i="24"/>
  <c r="I174" i="24"/>
  <c r="H174" i="24"/>
  <c r="I173" i="24"/>
  <c r="H173" i="24"/>
  <c r="I172" i="24"/>
  <c r="H172" i="24"/>
  <c r="I171" i="24"/>
  <c r="H171" i="24"/>
  <c r="I170" i="24"/>
  <c r="H170" i="24"/>
  <c r="I169" i="24"/>
  <c r="H169" i="24"/>
  <c r="I168" i="24"/>
  <c r="H168" i="24"/>
  <c r="I167" i="24"/>
  <c r="H167" i="24"/>
  <c r="I166" i="24"/>
  <c r="H166" i="24"/>
  <c r="I165" i="24"/>
  <c r="H165" i="24"/>
  <c r="I164" i="24"/>
  <c r="H164" i="24"/>
  <c r="I163" i="24"/>
  <c r="H163" i="24"/>
  <c r="I162" i="24"/>
  <c r="H162" i="24"/>
  <c r="I161" i="24"/>
  <c r="H161" i="24"/>
  <c r="I160" i="24"/>
  <c r="H160" i="24"/>
  <c r="I159" i="24"/>
  <c r="H159" i="24"/>
  <c r="I158" i="24"/>
  <c r="H158" i="24"/>
  <c r="H157" i="24"/>
  <c r="I156" i="24"/>
  <c r="H156" i="24"/>
  <c r="I155" i="24"/>
  <c r="H155" i="24"/>
  <c r="I154" i="24"/>
  <c r="H154" i="24"/>
  <c r="I153" i="24"/>
  <c r="H153" i="24"/>
  <c r="I152" i="24"/>
  <c r="H152" i="24"/>
  <c r="I151" i="24"/>
  <c r="H151" i="24"/>
  <c r="I150" i="24"/>
  <c r="H150" i="24"/>
  <c r="I149" i="24"/>
  <c r="H149" i="24"/>
  <c r="I148" i="24"/>
  <c r="H148" i="24"/>
  <c r="I147" i="24"/>
  <c r="H147" i="24"/>
  <c r="I146" i="24"/>
  <c r="H146" i="24"/>
  <c r="I145" i="24"/>
  <c r="H145" i="24"/>
  <c r="I143" i="24"/>
  <c r="H143" i="24"/>
  <c r="I142" i="24"/>
  <c r="H142" i="24"/>
  <c r="I141" i="24"/>
  <c r="H141" i="24"/>
  <c r="I140" i="24"/>
  <c r="H140" i="24"/>
  <c r="I139" i="24"/>
  <c r="H139" i="24"/>
  <c r="I138" i="24"/>
  <c r="H138" i="24"/>
  <c r="I137" i="24"/>
  <c r="H137" i="24"/>
  <c r="I136" i="24"/>
  <c r="H136" i="24"/>
  <c r="I135" i="24"/>
  <c r="H135" i="24"/>
  <c r="I134" i="24"/>
  <c r="H134" i="24"/>
  <c r="I133" i="24"/>
  <c r="H133" i="24"/>
  <c r="I132" i="24"/>
  <c r="H132" i="24"/>
  <c r="I131" i="24"/>
  <c r="H131" i="24"/>
  <c r="I130" i="24"/>
  <c r="H130" i="24"/>
  <c r="I129" i="24"/>
  <c r="H129" i="24"/>
  <c r="I128" i="24"/>
  <c r="H128" i="24"/>
  <c r="I127" i="24"/>
  <c r="H127" i="24"/>
  <c r="I126" i="24"/>
  <c r="H126" i="24"/>
  <c r="I125" i="24"/>
  <c r="H125" i="24"/>
  <c r="I124" i="24"/>
  <c r="H124" i="24"/>
  <c r="I123" i="24"/>
  <c r="H123" i="24"/>
  <c r="I122" i="24"/>
  <c r="H122" i="24"/>
  <c r="I121" i="24"/>
  <c r="H121" i="24"/>
  <c r="I120" i="24"/>
  <c r="H120" i="24"/>
  <c r="I119" i="24"/>
  <c r="H119" i="24"/>
  <c r="I118" i="24"/>
  <c r="H118" i="24"/>
  <c r="I117" i="24"/>
  <c r="H117" i="24"/>
  <c r="I116" i="24"/>
  <c r="H116" i="24"/>
  <c r="I115" i="24"/>
  <c r="H115" i="24"/>
  <c r="I114" i="24"/>
  <c r="H114" i="24"/>
  <c r="I113" i="24"/>
  <c r="H113" i="24"/>
  <c r="I112" i="24"/>
  <c r="H112" i="24"/>
  <c r="I111" i="24"/>
  <c r="H111" i="24"/>
  <c r="I110" i="24"/>
  <c r="H110" i="24"/>
  <c r="I109" i="24"/>
  <c r="H109" i="24"/>
  <c r="I108" i="24"/>
  <c r="H108" i="24"/>
  <c r="I107" i="24"/>
  <c r="H107" i="24"/>
  <c r="I106" i="24"/>
  <c r="H106" i="24"/>
  <c r="I105" i="24"/>
  <c r="H105" i="24"/>
  <c r="I104" i="24"/>
  <c r="H104" i="24"/>
  <c r="I103" i="24"/>
  <c r="H103" i="24"/>
  <c r="I102" i="24"/>
  <c r="H102" i="24"/>
  <c r="I101" i="24"/>
  <c r="H101" i="24"/>
  <c r="I100" i="24"/>
  <c r="H100" i="24"/>
  <c r="I99" i="24"/>
  <c r="H99" i="24"/>
  <c r="I98" i="24"/>
  <c r="H98" i="24"/>
  <c r="I97" i="24"/>
  <c r="H97" i="24"/>
  <c r="I96" i="24"/>
  <c r="H96" i="24"/>
  <c r="I95" i="24"/>
  <c r="H95" i="24"/>
  <c r="I94" i="24"/>
  <c r="H94" i="24"/>
  <c r="I93" i="24"/>
  <c r="H93" i="24"/>
  <c r="I92" i="24"/>
  <c r="H92" i="24"/>
  <c r="I91" i="24"/>
  <c r="H91" i="24"/>
  <c r="I90" i="24"/>
  <c r="H90" i="24"/>
  <c r="I89" i="24"/>
  <c r="H89" i="24"/>
  <c r="I88" i="24"/>
  <c r="H88" i="24"/>
  <c r="I87" i="24"/>
  <c r="H87" i="24"/>
  <c r="I86" i="24"/>
  <c r="H86" i="24"/>
  <c r="I85" i="24"/>
  <c r="H85" i="24"/>
  <c r="I84" i="24"/>
  <c r="H84" i="24"/>
  <c r="I83" i="24"/>
  <c r="H83" i="24"/>
  <c r="I82" i="24"/>
  <c r="H82" i="24"/>
  <c r="I81" i="24"/>
  <c r="H81" i="24"/>
  <c r="I80" i="24"/>
  <c r="H80" i="24"/>
  <c r="I79" i="24"/>
  <c r="H79" i="24"/>
  <c r="I78" i="24"/>
  <c r="H78" i="24"/>
  <c r="I77" i="24"/>
  <c r="H77" i="24"/>
  <c r="I76" i="24"/>
  <c r="H76" i="24"/>
  <c r="I75" i="24"/>
  <c r="H75" i="24"/>
  <c r="I74" i="24"/>
  <c r="H74" i="24"/>
  <c r="I73" i="24"/>
  <c r="H73" i="24"/>
  <c r="I72" i="24"/>
  <c r="H72" i="24"/>
  <c r="I71" i="24"/>
  <c r="H71" i="24"/>
  <c r="I70" i="24"/>
  <c r="H70" i="24"/>
  <c r="I69" i="24"/>
  <c r="H69" i="24"/>
  <c r="I67" i="24"/>
  <c r="H67" i="24"/>
  <c r="I66" i="24"/>
  <c r="H66" i="24"/>
  <c r="I65" i="24"/>
  <c r="H65" i="24"/>
  <c r="I64" i="24"/>
  <c r="H64" i="24"/>
  <c r="I63" i="24"/>
  <c r="H63" i="24"/>
  <c r="I62" i="24"/>
  <c r="H62" i="24"/>
  <c r="I61" i="24"/>
  <c r="H61" i="24"/>
  <c r="I60" i="24"/>
  <c r="H60" i="24"/>
  <c r="I59" i="24"/>
  <c r="H59" i="24"/>
  <c r="I58" i="24"/>
  <c r="H58" i="24"/>
  <c r="I57" i="24"/>
  <c r="H57" i="24"/>
  <c r="I56" i="24"/>
  <c r="H56" i="24"/>
  <c r="I55" i="24"/>
  <c r="H55" i="24"/>
  <c r="I54" i="24"/>
  <c r="H54" i="24"/>
  <c r="I53" i="24"/>
  <c r="H53" i="24"/>
  <c r="I52" i="24"/>
  <c r="H52" i="24"/>
  <c r="I50" i="24"/>
  <c r="H50" i="24"/>
  <c r="I49" i="24"/>
  <c r="H49" i="24"/>
  <c r="I48" i="24"/>
  <c r="H48" i="24"/>
  <c r="I47" i="24"/>
  <c r="H47" i="24"/>
  <c r="I46" i="24"/>
  <c r="H46" i="24"/>
  <c r="I45" i="24"/>
  <c r="H45" i="24"/>
  <c r="I44" i="24"/>
  <c r="H44" i="24"/>
  <c r="I43" i="24"/>
  <c r="H43" i="24"/>
  <c r="I42" i="24"/>
  <c r="H42" i="24"/>
  <c r="I41" i="24"/>
  <c r="H41" i="24"/>
  <c r="I40" i="24"/>
  <c r="H40" i="24"/>
  <c r="I39" i="24"/>
  <c r="H39" i="24"/>
  <c r="I38" i="24"/>
  <c r="H38" i="24"/>
  <c r="I37" i="24"/>
  <c r="H37" i="24"/>
  <c r="I36" i="24"/>
  <c r="H36" i="24"/>
  <c r="I35" i="24"/>
  <c r="H35" i="24"/>
  <c r="I34" i="24"/>
  <c r="H34" i="24"/>
  <c r="I33" i="24"/>
  <c r="H33" i="24"/>
  <c r="I32" i="24"/>
  <c r="H32" i="24"/>
  <c r="I31" i="24"/>
  <c r="H31" i="24"/>
  <c r="I30" i="24"/>
  <c r="H30" i="24"/>
  <c r="I29" i="24"/>
  <c r="H29" i="24"/>
  <c r="I28" i="24"/>
  <c r="H28" i="24"/>
  <c r="I27" i="24"/>
  <c r="H27" i="24"/>
  <c r="I26" i="24"/>
  <c r="H26" i="24"/>
  <c r="I25" i="24"/>
  <c r="H25" i="24"/>
  <c r="I24" i="24"/>
  <c r="H24" i="24"/>
  <c r="I23" i="24"/>
  <c r="H23" i="24"/>
  <c r="I22" i="24"/>
  <c r="H22" i="24"/>
  <c r="I21" i="24"/>
  <c r="H21" i="24"/>
  <c r="I20" i="24"/>
  <c r="H20" i="24"/>
  <c r="I19" i="24"/>
  <c r="H19" i="24"/>
  <c r="I18" i="24"/>
  <c r="H18" i="24"/>
  <c r="I17" i="24"/>
  <c r="H17" i="24"/>
  <c r="I16" i="24"/>
  <c r="H16" i="24"/>
  <c r="I15" i="24"/>
  <c r="H15" i="24"/>
  <c r="I14" i="24"/>
  <c r="H14" i="24"/>
  <c r="I13" i="24"/>
  <c r="H13" i="24"/>
  <c r="I12" i="24"/>
  <c r="H12" i="24"/>
  <c r="I11" i="24"/>
  <c r="H11" i="24"/>
  <c r="I10" i="24"/>
  <c r="H10" i="24"/>
  <c r="I9" i="24"/>
  <c r="H9" i="24"/>
  <c r="I8" i="24"/>
  <c r="H8" i="24"/>
  <c r="I7" i="24"/>
  <c r="H7" i="24"/>
  <c r="I6" i="24"/>
  <c r="H6" i="24"/>
  <c r="I5" i="24"/>
  <c r="H5" i="24"/>
  <c r="I4" i="24"/>
  <c r="H4" i="24"/>
  <c r="I3" i="24"/>
  <c r="H3" i="24"/>
  <c r="R70" i="36"/>
  <c r="Q70" i="36"/>
  <c r="R68" i="36"/>
  <c r="Q68" i="36"/>
  <c r="R67" i="36"/>
  <c r="Q67" i="36"/>
  <c r="R66" i="36"/>
  <c r="Q66" i="36"/>
  <c r="V59" i="6"/>
  <c r="T59" i="6"/>
  <c r="S59" i="6"/>
  <c r="V58" i="6"/>
  <c r="T58" i="6"/>
  <c r="S58" i="6"/>
  <c r="V57" i="6"/>
  <c r="T57" i="6"/>
  <c r="S57" i="6"/>
  <c r="V71" i="6"/>
  <c r="T71" i="6"/>
  <c r="S71" i="6"/>
  <c r="U31" i="23"/>
  <c r="T31" i="23"/>
  <c r="S31" i="23"/>
  <c r="Q31" i="23"/>
  <c r="P31" i="23"/>
  <c r="A79" i="27" l="1"/>
  <c r="S6" i="36"/>
  <c r="S62" i="36"/>
  <c r="S27" i="36"/>
  <c r="S69" i="36"/>
  <c r="B65" i="48"/>
  <c r="B62" i="48"/>
  <c r="B64" i="48"/>
  <c r="B61" i="48"/>
  <c r="B63" i="48"/>
  <c r="B9" i="48"/>
  <c r="B29" i="48"/>
  <c r="H2" i="24"/>
  <c r="I2" i="24"/>
  <c r="J2" i="24"/>
  <c r="G6" i="41"/>
  <c r="C2" i="41" s="1"/>
  <c r="A66" i="27"/>
  <c r="F24" i="27"/>
  <c r="F23" i="27"/>
  <c r="B66" i="42"/>
  <c r="C1" i="42"/>
  <c r="B69" i="36"/>
  <c r="S45" i="36"/>
  <c r="B10" i="42"/>
  <c r="Q1" i="42"/>
  <c r="Q2" i="42"/>
  <c r="B29" i="42"/>
  <c r="B27" i="36"/>
  <c r="B65" i="36"/>
  <c r="B62" i="42"/>
  <c r="B57" i="27"/>
  <c r="B67" i="42"/>
  <c r="B63" i="42"/>
  <c r="B65" i="42"/>
  <c r="B64" i="42"/>
  <c r="B68" i="36"/>
  <c r="A66" i="1"/>
  <c r="B67" i="36"/>
  <c r="A65" i="1"/>
  <c r="A64" i="1"/>
  <c r="B66" i="36"/>
  <c r="A67" i="1"/>
  <c r="B70" i="36"/>
  <c r="S67" i="36"/>
  <c r="S68" i="36"/>
  <c r="S70" i="36"/>
  <c r="S66" i="36"/>
  <c r="T109" i="6"/>
  <c r="U17" i="23"/>
  <c r="T17" i="23"/>
  <c r="S17" i="23"/>
  <c r="Q17" i="23"/>
  <c r="P17" i="23"/>
  <c r="T111" i="6"/>
  <c r="U20" i="23"/>
  <c r="T20" i="23"/>
  <c r="Q20" i="23"/>
  <c r="P20" i="23"/>
  <c r="S20" i="23"/>
  <c r="R64" i="36"/>
  <c r="Q64" i="36"/>
  <c r="R63" i="36"/>
  <c r="Q63" i="36"/>
  <c r="R61" i="36"/>
  <c r="Q61" i="36"/>
  <c r="R60" i="36"/>
  <c r="Q60" i="36"/>
  <c r="R59" i="36"/>
  <c r="Q59" i="36"/>
  <c r="R58" i="36"/>
  <c r="Q58" i="36"/>
  <c r="R57" i="36"/>
  <c r="Q57" i="36"/>
  <c r="R56" i="36"/>
  <c r="Q56" i="36"/>
  <c r="R55" i="36"/>
  <c r="Q55" i="36"/>
  <c r="R54" i="36"/>
  <c r="Q54" i="36"/>
  <c r="R53" i="36"/>
  <c r="Q53" i="36"/>
  <c r="R52" i="36"/>
  <c r="Q52" i="36"/>
  <c r="R51" i="36"/>
  <c r="Q51" i="36"/>
  <c r="R50" i="36"/>
  <c r="Q50" i="36"/>
  <c r="R49" i="36"/>
  <c r="Q49" i="36"/>
  <c r="R48" i="36"/>
  <c r="Q48" i="36"/>
  <c r="R47" i="36"/>
  <c r="Q47" i="36"/>
  <c r="R46" i="36"/>
  <c r="Q46" i="36"/>
  <c r="R44" i="36"/>
  <c r="Q44" i="36"/>
  <c r="R43" i="36"/>
  <c r="Q43" i="36"/>
  <c r="R42" i="36"/>
  <c r="Q42" i="36"/>
  <c r="R41" i="36"/>
  <c r="Q41" i="36"/>
  <c r="R40" i="36"/>
  <c r="Q40" i="36"/>
  <c r="R39" i="36"/>
  <c r="Q39" i="36"/>
  <c r="R38" i="36"/>
  <c r="Q38" i="36"/>
  <c r="R37" i="36"/>
  <c r="Q37" i="36"/>
  <c r="R36" i="36"/>
  <c r="Q36" i="36"/>
  <c r="R35" i="36"/>
  <c r="Q35" i="36"/>
  <c r="R34" i="36"/>
  <c r="Q34" i="36"/>
  <c r="R33" i="36"/>
  <c r="Q33" i="36"/>
  <c r="R32" i="36"/>
  <c r="Q32" i="36"/>
  <c r="R31" i="36"/>
  <c r="Q31" i="36"/>
  <c r="R30" i="36"/>
  <c r="Q30" i="36"/>
  <c r="R29" i="36"/>
  <c r="Q29" i="36"/>
  <c r="R28" i="36"/>
  <c r="Q28" i="36"/>
  <c r="R26" i="36"/>
  <c r="Q26" i="36"/>
  <c r="R25" i="36"/>
  <c r="Q25" i="36"/>
  <c r="R24" i="36"/>
  <c r="Q24" i="36"/>
  <c r="R23" i="36"/>
  <c r="Q23" i="36"/>
  <c r="R22" i="36"/>
  <c r="Q22" i="36"/>
  <c r="R21" i="36"/>
  <c r="Q21" i="36"/>
  <c r="R20" i="36"/>
  <c r="Q20" i="36"/>
  <c r="R19" i="36"/>
  <c r="Q19" i="36"/>
  <c r="R18" i="36"/>
  <c r="Q18" i="36"/>
  <c r="R17" i="36"/>
  <c r="Q17" i="36"/>
  <c r="R16" i="36"/>
  <c r="Q16" i="36"/>
  <c r="R15" i="36"/>
  <c r="Q15" i="36"/>
  <c r="R14" i="36"/>
  <c r="Q14" i="36"/>
  <c r="R13" i="36"/>
  <c r="Q13" i="36"/>
  <c r="R12" i="36"/>
  <c r="Q12" i="36"/>
  <c r="R11" i="36"/>
  <c r="Q11" i="36"/>
  <c r="R10" i="36"/>
  <c r="Q10" i="36"/>
  <c r="R9" i="36"/>
  <c r="Q9" i="36"/>
  <c r="R8" i="36"/>
  <c r="Q8" i="36"/>
  <c r="R7" i="36"/>
  <c r="Q7" i="36"/>
  <c r="R5" i="36"/>
  <c r="Q5" i="36"/>
  <c r="V69" i="6"/>
  <c r="T69" i="6"/>
  <c r="S69" i="6"/>
  <c r="S15" i="6"/>
  <c r="V15" i="6"/>
  <c r="T15" i="6"/>
  <c r="S40" i="6"/>
  <c r="V40" i="6"/>
  <c r="T40" i="6"/>
  <c r="S54" i="6"/>
  <c r="V54" i="6"/>
  <c r="T54" i="6"/>
  <c r="D2" i="36"/>
  <c r="R4" i="36"/>
  <c r="Q4" i="36"/>
  <c r="P2" i="36"/>
  <c r="O2" i="36"/>
  <c r="N2" i="36"/>
  <c r="M2" i="36"/>
  <c r="L2" i="36"/>
  <c r="K2" i="36"/>
  <c r="J2" i="36"/>
  <c r="I2" i="36"/>
  <c r="H2" i="36"/>
  <c r="G2" i="36"/>
  <c r="F2" i="36"/>
  <c r="E2" i="36"/>
  <c r="R1" i="36"/>
  <c r="C1" i="36"/>
  <c r="E143" i="24"/>
  <c r="E142" i="24"/>
  <c r="E141" i="24"/>
  <c r="E140" i="24"/>
  <c r="E139" i="24"/>
  <c r="E138" i="24"/>
  <c r="E137" i="24"/>
  <c r="E136" i="24"/>
  <c r="E135" i="24"/>
  <c r="E134" i="24"/>
  <c r="E133" i="24"/>
  <c r="E132" i="24"/>
  <c r="E131" i="24"/>
  <c r="E130" i="24"/>
  <c r="E129" i="24"/>
  <c r="E128" i="24"/>
  <c r="E127" i="24"/>
  <c r="E126" i="24"/>
  <c r="E125" i="24"/>
  <c r="E124" i="24"/>
  <c r="E123" i="24"/>
  <c r="E122" i="24"/>
  <c r="E121" i="24"/>
  <c r="E120" i="24"/>
  <c r="E119" i="24"/>
  <c r="E118" i="24"/>
  <c r="E117" i="24"/>
  <c r="E116" i="24"/>
  <c r="E115" i="24"/>
  <c r="E114" i="24"/>
  <c r="E113" i="24"/>
  <c r="E112" i="24"/>
  <c r="E111" i="24"/>
  <c r="E110" i="24"/>
  <c r="E109" i="24"/>
  <c r="E108" i="24"/>
  <c r="E107" i="24"/>
  <c r="E106" i="24"/>
  <c r="E105" i="24"/>
  <c r="E103" i="24"/>
  <c r="E102" i="24"/>
  <c r="E101" i="24"/>
  <c r="I1" i="35"/>
  <c r="B86" i="35" s="1"/>
  <c r="H1" i="35"/>
  <c r="B81" i="35" s="1"/>
  <c r="E100" i="24"/>
  <c r="E99" i="24"/>
  <c r="F62" i="27"/>
  <c r="E98" i="24"/>
  <c r="E97" i="24"/>
  <c r="E96" i="24"/>
  <c r="U2" i="23"/>
  <c r="T2" i="23"/>
  <c r="Q2" i="23"/>
  <c r="P2" i="23"/>
  <c r="S2" i="23"/>
  <c r="E95" i="24"/>
  <c r="U15" i="23"/>
  <c r="T15" i="23"/>
  <c r="Q15" i="23"/>
  <c r="P15" i="23"/>
  <c r="S15" i="23"/>
  <c r="E94" i="24"/>
  <c r="E93" i="24"/>
  <c r="E92" i="24"/>
  <c r="E91" i="24"/>
  <c r="E90" i="24"/>
  <c r="E89" i="24"/>
  <c r="E88" i="24"/>
  <c r="E87" i="24"/>
  <c r="E86" i="24"/>
  <c r="E85" i="24"/>
  <c r="E84" i="24"/>
  <c r="E83" i="24"/>
  <c r="E82" i="24"/>
  <c r="V68" i="6"/>
  <c r="V53" i="6"/>
  <c r="V41" i="6"/>
  <c r="V55" i="6"/>
  <c r="V51" i="6"/>
  <c r="V50" i="6"/>
  <c r="V70" i="6"/>
  <c r="V49" i="6"/>
  <c r="V48" i="6"/>
  <c r="V47" i="6"/>
  <c r="V46" i="6"/>
  <c r="V45" i="6"/>
  <c r="V44" i="6"/>
  <c r="V43" i="6"/>
  <c r="V42" i="6"/>
  <c r="V39" i="6"/>
  <c r="V38" i="6"/>
  <c r="V37" i="6"/>
  <c r="V36" i="6"/>
  <c r="V35" i="6"/>
  <c r="V34" i="6"/>
  <c r="V32" i="6"/>
  <c r="V31" i="6"/>
  <c r="V30" i="6"/>
  <c r="V29" i="6"/>
  <c r="V28" i="6"/>
  <c r="V25" i="6"/>
  <c r="V24" i="6"/>
  <c r="V22" i="6"/>
  <c r="V21" i="6"/>
  <c r="V20" i="6"/>
  <c r="V19" i="6"/>
  <c r="V18" i="6"/>
  <c r="V14" i="6"/>
  <c r="V13" i="6"/>
  <c r="V12" i="6"/>
  <c r="V11" i="6"/>
  <c r="V9" i="6"/>
  <c r="V8" i="6"/>
  <c r="V5" i="6"/>
  <c r="V66" i="6"/>
  <c r="V3" i="6"/>
  <c r="E81" i="24"/>
  <c r="T53" i="6"/>
  <c r="T41" i="6"/>
  <c r="I34" i="27"/>
  <c r="E80" i="24"/>
  <c r="B1" i="1"/>
  <c r="P1" i="1"/>
  <c r="E79" i="24"/>
  <c r="E78" i="24"/>
  <c r="E77" i="24"/>
  <c r="E76" i="24"/>
  <c r="E75" i="24"/>
  <c r="E74" i="24"/>
  <c r="Q8" i="23"/>
  <c r="P8" i="23"/>
  <c r="P51" i="1"/>
  <c r="O51" i="1"/>
  <c r="P47" i="1"/>
  <c r="O47" i="1"/>
  <c r="T116" i="6"/>
  <c r="T115" i="6"/>
  <c r="T114" i="6"/>
  <c r="T113" i="6"/>
  <c r="T112" i="6"/>
  <c r="T110" i="6"/>
  <c r="T108" i="6"/>
  <c r="T106" i="6"/>
  <c r="T105" i="6"/>
  <c r="A49" i="27"/>
  <c r="T103" i="6"/>
  <c r="T102" i="6"/>
  <c r="A21" i="27"/>
  <c r="T68" i="6"/>
  <c r="T55" i="6"/>
  <c r="T51" i="6"/>
  <c r="T50" i="6"/>
  <c r="T70" i="6"/>
  <c r="T49" i="6"/>
  <c r="T48" i="6"/>
  <c r="T47" i="6"/>
  <c r="T46" i="6"/>
  <c r="T45" i="6"/>
  <c r="T44" i="6"/>
  <c r="T43" i="6"/>
  <c r="T42" i="6"/>
  <c r="T39" i="6"/>
  <c r="T38" i="6"/>
  <c r="T37" i="6"/>
  <c r="T36" i="6"/>
  <c r="T35" i="6"/>
  <c r="T34" i="6"/>
  <c r="T32" i="6"/>
  <c r="T31" i="6"/>
  <c r="T30" i="6"/>
  <c r="T29" i="6"/>
  <c r="T28" i="6"/>
  <c r="T25" i="6"/>
  <c r="T24" i="6"/>
  <c r="T22" i="6"/>
  <c r="T21" i="6"/>
  <c r="T20" i="6"/>
  <c r="T19" i="6"/>
  <c r="T18" i="6"/>
  <c r="T14" i="6"/>
  <c r="T13" i="6"/>
  <c r="T12" i="6"/>
  <c r="T11" i="6"/>
  <c r="T9" i="6"/>
  <c r="T8" i="6"/>
  <c r="T5" i="6"/>
  <c r="T66" i="6"/>
  <c r="T3" i="6"/>
  <c r="T2" i="6"/>
  <c r="E73" i="24"/>
  <c r="E72" i="24"/>
  <c r="E71" i="24"/>
  <c r="E70" i="24"/>
  <c r="E69" i="24"/>
  <c r="O67" i="1"/>
  <c r="O66" i="1"/>
  <c r="O65" i="1"/>
  <c r="O64" i="1"/>
  <c r="O63" i="1"/>
  <c r="O62" i="1"/>
  <c r="O61" i="1"/>
  <c r="O60" i="1"/>
  <c r="O59" i="1"/>
  <c r="O58" i="1"/>
  <c r="O57" i="1"/>
  <c r="O56" i="1"/>
  <c r="O55" i="1"/>
  <c r="O54" i="1"/>
  <c r="O53" i="1"/>
  <c r="O52" i="1"/>
  <c r="O50" i="1"/>
  <c r="O49" i="1"/>
  <c r="O48" i="1"/>
  <c r="O46" i="1"/>
  <c r="O45" i="1"/>
  <c r="O44" i="1"/>
  <c r="O43" i="1"/>
  <c r="O42" i="1"/>
  <c r="O41" i="1"/>
  <c r="O40" i="1"/>
  <c r="O39" i="1"/>
  <c r="O38" i="1"/>
  <c r="O37" i="1"/>
  <c r="O36" i="1"/>
  <c r="O35" i="1"/>
  <c r="O34" i="1"/>
  <c r="O33" i="1"/>
  <c r="O32" i="1"/>
  <c r="O31" i="1"/>
  <c r="O30" i="1"/>
  <c r="O29" i="1"/>
  <c r="O28" i="1"/>
  <c r="O27" i="1"/>
  <c r="O26" i="1"/>
  <c r="O25" i="1"/>
  <c r="O24" i="1"/>
  <c r="O23" i="1"/>
  <c r="O22" i="1"/>
  <c r="O21" i="1"/>
  <c r="O20" i="1"/>
  <c r="O19" i="1"/>
  <c r="O18" i="1"/>
  <c r="O17" i="1"/>
  <c r="O16" i="1"/>
  <c r="O15" i="1"/>
  <c r="O14" i="1"/>
  <c r="O13" i="1"/>
  <c r="O12" i="1"/>
  <c r="O11" i="1"/>
  <c r="O10" i="1"/>
  <c r="O9" i="1"/>
  <c r="O8" i="1"/>
  <c r="O7" i="1"/>
  <c r="O6" i="1"/>
  <c r="O5" i="1"/>
  <c r="P67" i="1"/>
  <c r="P66" i="1"/>
  <c r="P65" i="1"/>
  <c r="P64" i="1"/>
  <c r="P63" i="1"/>
  <c r="P62" i="1"/>
  <c r="P61" i="1"/>
  <c r="P60" i="1"/>
  <c r="P59" i="1"/>
  <c r="P58" i="1"/>
  <c r="P57" i="1"/>
  <c r="P56" i="1"/>
  <c r="P55" i="1"/>
  <c r="P54" i="1"/>
  <c r="P53" i="1"/>
  <c r="P52" i="1"/>
  <c r="P50" i="1"/>
  <c r="P49" i="1"/>
  <c r="P48" i="1"/>
  <c r="P46" i="1"/>
  <c r="P45" i="1"/>
  <c r="P44" i="1"/>
  <c r="P43" i="1"/>
  <c r="P42" i="1"/>
  <c r="P41" i="1"/>
  <c r="P40" i="1"/>
  <c r="P39" i="1"/>
  <c r="P38" i="1"/>
  <c r="P37" i="1"/>
  <c r="P36" i="1"/>
  <c r="P35" i="1"/>
  <c r="P34" i="1"/>
  <c r="P33" i="1"/>
  <c r="P32" i="1"/>
  <c r="P31" i="1"/>
  <c r="P30" i="1"/>
  <c r="P29" i="1"/>
  <c r="P28" i="1"/>
  <c r="P27" i="1"/>
  <c r="P26" i="1"/>
  <c r="P25" i="1"/>
  <c r="P24" i="1"/>
  <c r="P23" i="1"/>
  <c r="P22" i="1"/>
  <c r="P21" i="1"/>
  <c r="P20" i="1"/>
  <c r="P19" i="1"/>
  <c r="P18" i="1"/>
  <c r="P17" i="1"/>
  <c r="P16" i="1"/>
  <c r="P15" i="1"/>
  <c r="P14" i="1"/>
  <c r="P13" i="1"/>
  <c r="P12" i="1"/>
  <c r="P11" i="1"/>
  <c r="P10" i="1"/>
  <c r="P9" i="1"/>
  <c r="P8" i="1"/>
  <c r="P7" i="1"/>
  <c r="P6" i="1"/>
  <c r="P5" i="1"/>
  <c r="P4" i="1"/>
  <c r="E67" i="24"/>
  <c r="E66" i="24"/>
  <c r="E65" i="24"/>
  <c r="E64" i="24"/>
  <c r="S44" i="6"/>
  <c r="S25" i="6"/>
  <c r="N1" i="6"/>
  <c r="O4" i="1"/>
  <c r="N2" i="1"/>
  <c r="M2" i="1"/>
  <c r="L2" i="1"/>
  <c r="K2" i="1"/>
  <c r="J2" i="1"/>
  <c r="I2" i="1"/>
  <c r="H2" i="1"/>
  <c r="G2" i="1"/>
  <c r="F2" i="1"/>
  <c r="E2" i="1"/>
  <c r="D2" i="1"/>
  <c r="C2" i="1"/>
  <c r="H3" i="30"/>
  <c r="G3" i="30"/>
  <c r="B3" i="30"/>
  <c r="S46" i="6"/>
  <c r="S42" i="6"/>
  <c r="A1" i="28"/>
  <c r="E63" i="24"/>
  <c r="E62" i="24"/>
  <c r="E61" i="24"/>
  <c r="E60" i="24"/>
  <c r="E59" i="24"/>
  <c r="E58" i="24"/>
  <c r="E57" i="24"/>
  <c r="E56" i="24"/>
  <c r="E55" i="24"/>
  <c r="E54" i="24"/>
  <c r="E53" i="24"/>
  <c r="E52" i="24"/>
  <c r="E50" i="24"/>
  <c r="E49" i="24"/>
  <c r="E48" i="24"/>
  <c r="E47" i="24"/>
  <c r="E46" i="24"/>
  <c r="E45" i="24"/>
  <c r="E44" i="24"/>
  <c r="E43" i="24"/>
  <c r="E42" i="24"/>
  <c r="E41" i="24"/>
  <c r="E40" i="24"/>
  <c r="E39" i="24"/>
  <c r="E38" i="24"/>
  <c r="E37" i="24"/>
  <c r="E36" i="24"/>
  <c r="E35" i="24"/>
  <c r="E34" i="24"/>
  <c r="E33" i="24"/>
  <c r="E32" i="24"/>
  <c r="E31" i="24"/>
  <c r="E30" i="24"/>
  <c r="E29" i="24"/>
  <c r="E28" i="24"/>
  <c r="E27" i="24"/>
  <c r="E26" i="24"/>
  <c r="E25" i="24"/>
  <c r="E24" i="24"/>
  <c r="E23" i="24"/>
  <c r="E22" i="24"/>
  <c r="E21" i="24"/>
  <c r="E20" i="24"/>
  <c r="E19" i="24"/>
  <c r="E18" i="24"/>
  <c r="E16" i="24"/>
  <c r="E15" i="24"/>
  <c r="E14" i="24"/>
  <c r="E13" i="24"/>
  <c r="E12" i="24"/>
  <c r="E11" i="24"/>
  <c r="E10" i="24"/>
  <c r="E9" i="24"/>
  <c r="E8" i="24"/>
  <c r="E7" i="24"/>
  <c r="E6" i="24"/>
  <c r="E5" i="24"/>
  <c r="E4" i="24"/>
  <c r="E3" i="24"/>
  <c r="F3" i="24" s="1"/>
  <c r="B1" i="6"/>
  <c r="S55" i="6"/>
  <c r="S51" i="6"/>
  <c r="S50" i="6"/>
  <c r="S70" i="6"/>
  <c r="S49" i="6"/>
  <c r="S48" i="6"/>
  <c r="S47" i="6"/>
  <c r="S68" i="6"/>
  <c r="S45" i="6"/>
  <c r="S43" i="6"/>
  <c r="S39" i="6"/>
  <c r="S38" i="6"/>
  <c r="S37" i="6"/>
  <c r="S36" i="6"/>
  <c r="S35" i="6"/>
  <c r="S34" i="6"/>
  <c r="S32" i="6"/>
  <c r="S31" i="6"/>
  <c r="S30" i="6"/>
  <c r="S29" i="6"/>
  <c r="S28" i="6"/>
  <c r="S24" i="6"/>
  <c r="S22" i="6"/>
  <c r="S21" i="6"/>
  <c r="S20" i="6"/>
  <c r="S19" i="6"/>
  <c r="S18" i="6"/>
  <c r="S14" i="6"/>
  <c r="S13" i="6"/>
  <c r="S11" i="6"/>
  <c r="S9" i="6"/>
  <c r="A38" i="27" s="1"/>
  <c r="S8" i="6"/>
  <c r="S5" i="6"/>
  <c r="S66" i="6"/>
  <c r="S3" i="6"/>
  <c r="B89" i="35"/>
  <c r="K86" i="35" l="1"/>
  <c r="K81" i="35"/>
  <c r="A74" i="27"/>
  <c r="A75" i="27"/>
  <c r="K83" i="35"/>
  <c r="A78" i="27"/>
  <c r="K77" i="35"/>
  <c r="K82" i="35"/>
  <c r="K85" i="35"/>
  <c r="K89" i="35"/>
  <c r="K88" i="35"/>
  <c r="K90" i="35"/>
  <c r="K87" i="35"/>
  <c r="A77" i="27"/>
  <c r="A73" i="27"/>
  <c r="A76" i="27"/>
  <c r="K78" i="35"/>
  <c r="K79" i="35"/>
  <c r="K80" i="35"/>
  <c r="K84" i="35"/>
  <c r="B4" i="48"/>
  <c r="F34" i="27"/>
  <c r="B21" i="48"/>
  <c r="A11" i="27"/>
  <c r="A10" i="27"/>
  <c r="A12" i="27"/>
  <c r="B60" i="48"/>
  <c r="A22" i="27"/>
  <c r="D1" i="31"/>
  <c r="B11" i="48"/>
  <c r="B16" i="48"/>
  <c r="B23" i="48"/>
  <c r="B28" i="48"/>
  <c r="B33" i="48"/>
  <c r="B37" i="48"/>
  <c r="B41" i="48"/>
  <c r="B46" i="48"/>
  <c r="B50" i="48"/>
  <c r="B54" i="48"/>
  <c r="B43" i="48"/>
  <c r="B5" i="48"/>
  <c r="B13" i="48"/>
  <c r="B20" i="48"/>
  <c r="B24" i="48"/>
  <c r="B31" i="48"/>
  <c r="B34" i="48"/>
  <c r="B38" i="48"/>
  <c r="B42" i="48"/>
  <c r="B47" i="48"/>
  <c r="B51" i="48"/>
  <c r="B55" i="48"/>
  <c r="B59" i="48"/>
  <c r="B7" i="48"/>
  <c r="B14" i="48"/>
  <c r="B25" i="48"/>
  <c r="B35" i="48"/>
  <c r="B39" i="48"/>
  <c r="B45" i="48"/>
  <c r="B48" i="48"/>
  <c r="B52" i="48"/>
  <c r="B56" i="48"/>
  <c r="B44" i="48"/>
  <c r="A34" i="27"/>
  <c r="B10" i="48"/>
  <c r="B15" i="48"/>
  <c r="B22" i="48"/>
  <c r="B27" i="48"/>
  <c r="B32" i="48"/>
  <c r="B36" i="48"/>
  <c r="B40" i="48"/>
  <c r="B49" i="48"/>
  <c r="B53" i="48"/>
  <c r="B57" i="48"/>
  <c r="B58" i="48"/>
  <c r="B17" i="48"/>
  <c r="A24" i="27"/>
  <c r="A23" i="27"/>
  <c r="C4" i="41"/>
  <c r="E1" i="41" s="1"/>
  <c r="E3" i="41" s="1"/>
  <c r="E5" i="41" s="1"/>
  <c r="F44" i="27"/>
  <c r="D25" i="27"/>
  <c r="D23" i="27"/>
  <c r="I60" i="27"/>
  <c r="D22" i="27"/>
  <c r="I59" i="27"/>
  <c r="D47" i="27"/>
  <c r="D49" i="27"/>
  <c r="D37" i="27"/>
  <c r="D9" i="27"/>
  <c r="D78" i="27"/>
  <c r="D74" i="27"/>
  <c r="D64" i="27"/>
  <c r="D60" i="27"/>
  <c r="I48" i="27"/>
  <c r="I44" i="27"/>
  <c r="I35" i="27"/>
  <c r="I31" i="27"/>
  <c r="I22" i="27"/>
  <c r="I18" i="27"/>
  <c r="I7" i="27"/>
  <c r="D40" i="27"/>
  <c r="D36" i="27"/>
  <c r="D12" i="27"/>
  <c r="D7" i="27"/>
  <c r="D77" i="27"/>
  <c r="D73" i="27"/>
  <c r="D63" i="27"/>
  <c r="I47" i="27"/>
  <c r="I25" i="27"/>
  <c r="I21" i="27"/>
  <c r="I10" i="27"/>
  <c r="I6" i="27"/>
  <c r="D39" i="27"/>
  <c r="D35" i="27"/>
  <c r="D11" i="27"/>
  <c r="D6" i="27"/>
  <c r="D76" i="27"/>
  <c r="D66" i="27"/>
  <c r="D62" i="27"/>
  <c r="I50" i="27"/>
  <c r="I46" i="27"/>
  <c r="I33" i="27"/>
  <c r="I24" i="27"/>
  <c r="I20" i="27"/>
  <c r="I9" i="27"/>
  <c r="I5" i="27"/>
  <c r="D38" i="27"/>
  <c r="D34" i="27"/>
  <c r="D10" i="27"/>
  <c r="D79" i="27"/>
  <c r="D75" i="27"/>
  <c r="D65" i="27"/>
  <c r="D61" i="27"/>
  <c r="I49" i="27"/>
  <c r="I45" i="27"/>
  <c r="I36" i="27"/>
  <c r="I32" i="27"/>
  <c r="I23" i="27"/>
  <c r="I19" i="27"/>
  <c r="I8" i="27"/>
  <c r="D8" i="27"/>
  <c r="D24" i="27"/>
  <c r="I63" i="27"/>
  <c r="D51" i="27"/>
  <c r="I11" i="27"/>
  <c r="D67" i="27"/>
  <c r="D48" i="27"/>
  <c r="D50" i="27"/>
  <c r="D21" i="27"/>
  <c r="I57" i="27"/>
  <c r="I58" i="27"/>
  <c r="D5" i="27"/>
  <c r="D52" i="27"/>
  <c r="A36" i="27"/>
  <c r="A40" i="27"/>
  <c r="A62" i="27"/>
  <c r="A65" i="27"/>
  <c r="F7" i="27"/>
  <c r="F22" i="27"/>
  <c r="F36" i="27"/>
  <c r="F47" i="27"/>
  <c r="F31" i="27"/>
  <c r="A37" i="27"/>
  <c r="F18" i="27"/>
  <c r="F20" i="27"/>
  <c r="F21" i="27"/>
  <c r="A6" i="27"/>
  <c r="A7" i="27"/>
  <c r="A25" i="27"/>
  <c r="F46" i="27"/>
  <c r="A5" i="27"/>
  <c r="A60" i="27"/>
  <c r="F19" i="27"/>
  <c r="A63" i="27"/>
  <c r="F45" i="27"/>
  <c r="F6" i="27"/>
  <c r="F8" i="27"/>
  <c r="F32" i="27"/>
  <c r="F48" i="27"/>
  <c r="A8" i="27"/>
  <c r="A35" i="27"/>
  <c r="A39" i="27"/>
  <c r="A61" i="27"/>
  <c r="A64" i="27"/>
  <c r="F5" i="27"/>
  <c r="F9" i="27"/>
  <c r="F33" i="27"/>
  <c r="F35" i="27"/>
  <c r="A9" i="27"/>
  <c r="F49" i="27"/>
  <c r="F50" i="27"/>
  <c r="S1" i="42"/>
  <c r="B16" i="42"/>
  <c r="B30" i="42"/>
  <c r="B38" i="42"/>
  <c r="B41" i="42"/>
  <c r="B15" i="42"/>
  <c r="B21" i="42"/>
  <c r="B37" i="42"/>
  <c r="B40" i="42"/>
  <c r="B32" i="42"/>
  <c r="B39" i="42"/>
  <c r="B35" i="42"/>
  <c r="G54" i="27"/>
  <c r="B20" i="42"/>
  <c r="G41" i="27"/>
  <c r="B25" i="42"/>
  <c r="B55" i="42"/>
  <c r="B49" i="42"/>
  <c r="B6" i="42"/>
  <c r="B14" i="42"/>
  <c r="B34" i="42"/>
  <c r="B47" i="42"/>
  <c r="B50" i="42"/>
  <c r="B46" i="42"/>
  <c r="B4" i="42"/>
  <c r="B36" i="42"/>
  <c r="B44" i="27"/>
  <c r="B45" i="42"/>
  <c r="B48" i="42"/>
  <c r="B5" i="42"/>
  <c r="B12" i="42"/>
  <c r="B17" i="42"/>
  <c r="B33" i="42"/>
  <c r="B31" i="27"/>
  <c r="B8" i="42"/>
  <c r="B11" i="42"/>
  <c r="B22" i="42"/>
  <c r="B26" i="42"/>
  <c r="B23" i="42"/>
  <c r="B52" i="42"/>
  <c r="B56" i="42"/>
  <c r="B28" i="42"/>
  <c r="B54" i="42"/>
  <c r="B58" i="42"/>
  <c r="B18" i="42"/>
  <c r="B51" i="42"/>
  <c r="B24" i="42"/>
  <c r="B27" i="42"/>
  <c r="B31" i="42"/>
  <c r="B57" i="42"/>
  <c r="B53" i="42"/>
  <c r="B59" i="42"/>
  <c r="B60" i="42"/>
  <c r="B44" i="42"/>
  <c r="B61" i="42"/>
  <c r="B42" i="42"/>
  <c r="B43" i="42"/>
  <c r="G2" i="27"/>
  <c r="G15" i="27"/>
  <c r="B45" i="36"/>
  <c r="B62" i="36"/>
  <c r="A31" i="1"/>
  <c r="A52" i="1"/>
  <c r="A11" i="1"/>
  <c r="B11" i="36"/>
  <c r="B24" i="36"/>
  <c r="A23" i="1"/>
  <c r="A36" i="1"/>
  <c r="B37" i="36"/>
  <c r="A45" i="1"/>
  <c r="B47" i="36"/>
  <c r="A58" i="1"/>
  <c r="B58" i="36"/>
  <c r="A62" i="1"/>
  <c r="B64" i="36"/>
  <c r="B16" i="36"/>
  <c r="A6" i="1"/>
  <c r="B5" i="36"/>
  <c r="A10" i="1"/>
  <c r="B10" i="36"/>
  <c r="A14" i="1"/>
  <c r="B14" i="36"/>
  <c r="A18" i="1"/>
  <c r="B19" i="36"/>
  <c r="A22" i="1"/>
  <c r="B23" i="36"/>
  <c r="B28" i="36"/>
  <c r="A26" i="1"/>
  <c r="B32" i="36"/>
  <c r="A30" i="1"/>
  <c r="B36" i="36"/>
  <c r="A35" i="1"/>
  <c r="B40" i="36"/>
  <c r="A39" i="1"/>
  <c r="B46" i="36"/>
  <c r="A44" i="1"/>
  <c r="A47" i="1"/>
  <c r="B49" i="36"/>
  <c r="A51" i="1"/>
  <c r="B53" i="36"/>
  <c r="A55" i="1"/>
  <c r="B56" i="36"/>
  <c r="A61" i="1"/>
  <c r="B61" i="36"/>
  <c r="B44" i="36"/>
  <c r="A15" i="1"/>
  <c r="B15" i="36"/>
  <c r="B20" i="36"/>
  <c r="A19" i="1"/>
  <c r="A32" i="1"/>
  <c r="B33" i="36"/>
  <c r="A40" i="1"/>
  <c r="B41" i="36"/>
  <c r="A53" i="1"/>
  <c r="B54" i="36"/>
  <c r="A5" i="1"/>
  <c r="B9" i="36"/>
  <c r="A9" i="1"/>
  <c r="A13" i="1"/>
  <c r="B13" i="36"/>
  <c r="B18" i="36"/>
  <c r="A17" i="1"/>
  <c r="A21" i="1"/>
  <c r="B22" i="36"/>
  <c r="B26" i="36"/>
  <c r="A25" i="1"/>
  <c r="A29" i="1"/>
  <c r="B31" i="36"/>
  <c r="A34" i="1"/>
  <c r="B35" i="36"/>
  <c r="A38" i="1"/>
  <c r="B39" i="36"/>
  <c r="A42" i="1"/>
  <c r="B43" i="36"/>
  <c r="A50" i="1"/>
  <c r="B52" i="36"/>
  <c r="A56" i="1"/>
  <c r="B57" i="36"/>
  <c r="A60" i="1"/>
  <c r="B60" i="36"/>
  <c r="B63" i="36"/>
  <c r="A7" i="1"/>
  <c r="B7" i="36"/>
  <c r="B29" i="36"/>
  <c r="A27" i="1"/>
  <c r="B50" i="36"/>
  <c r="A48" i="1"/>
  <c r="A4" i="1"/>
  <c r="B4" i="36"/>
  <c r="A8" i="1"/>
  <c r="B8" i="36"/>
  <c r="A12" i="1"/>
  <c r="B12" i="36"/>
  <c r="A16" i="1"/>
  <c r="B17" i="36"/>
  <c r="A20" i="1"/>
  <c r="B21" i="36"/>
  <c r="A24" i="1"/>
  <c r="B25" i="36"/>
  <c r="A28" i="1"/>
  <c r="B30" i="36"/>
  <c r="B34" i="36"/>
  <c r="A33" i="1"/>
  <c r="A37" i="1"/>
  <c r="B38" i="36"/>
  <c r="B42" i="36"/>
  <c r="A41" i="1"/>
  <c r="B48" i="36"/>
  <c r="A46" i="1"/>
  <c r="A49" i="1"/>
  <c r="B51" i="36"/>
  <c r="A54" i="1"/>
  <c r="B55" i="36"/>
  <c r="B59" i="36"/>
  <c r="A59" i="1"/>
  <c r="C1" i="35"/>
  <c r="H2" i="30"/>
  <c r="Q6" i="1"/>
  <c r="Q10" i="1"/>
  <c r="Q18" i="1"/>
  <c r="F4" i="24"/>
  <c r="F5" i="24" s="1"/>
  <c r="F6" i="24" s="1"/>
  <c r="F7" i="24" s="1"/>
  <c r="F8" i="24" s="1"/>
  <c r="F9" i="24" s="1"/>
  <c r="F10" i="24" s="1"/>
  <c r="F11" i="24" s="1"/>
  <c r="F12" i="24" s="1"/>
  <c r="F13" i="24" s="1"/>
  <c r="F14" i="24" s="1"/>
  <c r="F15" i="24" s="1"/>
  <c r="F16" i="24" s="1"/>
  <c r="F17" i="24" s="1"/>
  <c r="F18" i="24" s="1"/>
  <c r="F19" i="24" s="1"/>
  <c r="F20" i="24" s="1"/>
  <c r="F21" i="24" s="1"/>
  <c r="F22" i="24" s="1"/>
  <c r="F23" i="24" s="1"/>
  <c r="F24" i="24" s="1"/>
  <c r="F25" i="24" s="1"/>
  <c r="F26" i="24" s="1"/>
  <c r="F27" i="24" s="1"/>
  <c r="F28" i="24" s="1"/>
  <c r="F29" i="24" s="1"/>
  <c r="F30" i="24" s="1"/>
  <c r="F31" i="24" s="1"/>
  <c r="F32" i="24" s="1"/>
  <c r="F33" i="24" s="1"/>
  <c r="F34" i="24" s="1"/>
  <c r="F35" i="24" s="1"/>
  <c r="F36" i="24" s="1"/>
  <c r="F37" i="24" s="1"/>
  <c r="F38" i="24" s="1"/>
  <c r="F39" i="24" s="1"/>
  <c r="F40" i="24" s="1"/>
  <c r="F41" i="24" s="1"/>
  <c r="F42" i="24" s="1"/>
  <c r="F43" i="24" s="1"/>
  <c r="F44" i="24" s="1"/>
  <c r="F45" i="24" s="1"/>
  <c r="F46" i="24" s="1"/>
  <c r="F47" i="24" s="1"/>
  <c r="F48" i="24" s="1"/>
  <c r="F49" i="24" s="1"/>
  <c r="F50" i="24" s="1"/>
  <c r="F51" i="24" s="1"/>
  <c r="F52" i="24" s="1"/>
  <c r="F53" i="24" s="1"/>
  <c r="F54" i="24" s="1"/>
  <c r="F55" i="24" s="1"/>
  <c r="F56" i="24" s="1"/>
  <c r="F57" i="24" s="1"/>
  <c r="F58" i="24" s="1"/>
  <c r="F59" i="24" s="1"/>
  <c r="F60" i="24" s="1"/>
  <c r="F61" i="24" s="1"/>
  <c r="F62" i="24" s="1"/>
  <c r="F63" i="24" s="1"/>
  <c r="F64" i="24" s="1"/>
  <c r="F65" i="24" s="1"/>
  <c r="F66" i="24" s="1"/>
  <c r="F67" i="24" s="1"/>
  <c r="F68" i="24" s="1"/>
  <c r="F69" i="24" s="1"/>
  <c r="F70" i="24" s="1"/>
  <c r="F71" i="24" s="1"/>
  <c r="F72" i="24" s="1"/>
  <c r="F73" i="24" s="1"/>
  <c r="F74" i="24" s="1"/>
  <c r="F75" i="24" s="1"/>
  <c r="F76" i="24" s="1"/>
  <c r="F77" i="24" s="1"/>
  <c r="F78" i="24" s="1"/>
  <c r="F79" i="24" s="1"/>
  <c r="F80" i="24" s="1"/>
  <c r="F81" i="24" s="1"/>
  <c r="F82" i="24" s="1"/>
  <c r="F83" i="24" s="1"/>
  <c r="F84" i="24" s="1"/>
  <c r="F85" i="24" s="1"/>
  <c r="F86" i="24" s="1"/>
  <c r="F87" i="24" s="1"/>
  <c r="F88" i="24" s="1"/>
  <c r="F89" i="24" s="1"/>
  <c r="F90" i="24" s="1"/>
  <c r="F91" i="24" s="1"/>
  <c r="F92" i="24" s="1"/>
  <c r="F93" i="24" s="1"/>
  <c r="F94" i="24" s="1"/>
  <c r="F95" i="24" s="1"/>
  <c r="F96" i="24" s="1"/>
  <c r="F97" i="24" s="1"/>
  <c r="F98" i="24" s="1"/>
  <c r="F99" i="24" s="1"/>
  <c r="F100" i="24" s="1"/>
  <c r="F101" i="24" s="1"/>
  <c r="F102" i="24" s="1"/>
  <c r="F103" i="24" s="1"/>
  <c r="F104" i="24" s="1"/>
  <c r="F105" i="24" s="1"/>
  <c r="F106" i="24" s="1"/>
  <c r="F107" i="24" s="1"/>
  <c r="F108" i="24" s="1"/>
  <c r="F109" i="24" s="1"/>
  <c r="F110" i="24" s="1"/>
  <c r="F111" i="24" s="1"/>
  <c r="F112" i="24" s="1"/>
  <c r="F113" i="24" s="1"/>
  <c r="F114" i="24" s="1"/>
  <c r="F115" i="24" s="1"/>
  <c r="F116" i="24" s="1"/>
  <c r="F117" i="24" s="1"/>
  <c r="J1" i="6"/>
  <c r="S7" i="36"/>
  <c r="S9" i="36"/>
  <c r="S13" i="36"/>
  <c r="S15" i="36"/>
  <c r="S17" i="36"/>
  <c r="S21" i="36"/>
  <c r="S23" i="36"/>
  <c r="S25" i="36"/>
  <c r="S30" i="36"/>
  <c r="S32" i="36"/>
  <c r="S39" i="36"/>
  <c r="S41" i="36"/>
  <c r="S43" i="36"/>
  <c r="S48" i="36"/>
  <c r="S36" i="36"/>
  <c r="S55" i="36"/>
  <c r="S5" i="36"/>
  <c r="S14" i="36"/>
  <c r="S22" i="36"/>
  <c r="S31" i="36"/>
  <c r="S51" i="36"/>
  <c r="S61" i="36"/>
  <c r="S64" i="36"/>
  <c r="S12" i="36"/>
  <c r="S20" i="36"/>
  <c r="S29" i="36"/>
  <c r="S34" i="36"/>
  <c r="S38" i="36"/>
  <c r="S52" i="36"/>
  <c r="S33" i="36"/>
  <c r="S35" i="36"/>
  <c r="S37" i="36"/>
  <c r="S54" i="36"/>
  <c r="S40" i="36"/>
  <c r="S42" i="36"/>
  <c r="S47" i="36"/>
  <c r="S58" i="36"/>
  <c r="S63" i="36"/>
  <c r="S11" i="36"/>
  <c r="S16" i="36"/>
  <c r="S18" i="36"/>
  <c r="S28" i="36"/>
  <c r="S46" i="36"/>
  <c r="S49" i="36"/>
  <c r="S56" i="36"/>
  <c r="S60" i="36"/>
  <c r="S8" i="36"/>
  <c r="S10" i="36"/>
  <c r="S19" i="36"/>
  <c r="S24" i="36"/>
  <c r="S26" i="36"/>
  <c r="S44" i="36"/>
  <c r="S50" i="36"/>
  <c r="S53" i="36"/>
  <c r="S57" i="36"/>
  <c r="S59" i="36"/>
  <c r="Q2" i="36"/>
  <c r="Q1" i="36"/>
  <c r="S1" i="36" s="1"/>
  <c r="S4" i="36"/>
  <c r="Q5" i="1"/>
  <c r="Q9" i="1"/>
  <c r="Q13" i="1"/>
  <c r="Q17" i="1"/>
  <c r="Q21" i="1"/>
  <c r="Q25" i="1"/>
  <c r="Q29" i="1"/>
  <c r="Q33" i="1"/>
  <c r="Q37" i="1"/>
  <c r="Q41" i="1"/>
  <c r="Q45" i="1"/>
  <c r="Q49" i="1"/>
  <c r="Q54" i="1"/>
  <c r="Q58" i="1"/>
  <c r="Q62" i="1"/>
  <c r="Q66" i="1"/>
  <c r="Q24" i="1"/>
  <c r="Q28" i="1"/>
  <c r="Q32" i="1"/>
  <c r="Q36" i="1"/>
  <c r="Q40" i="1"/>
  <c r="Q44" i="1"/>
  <c r="Q48" i="1"/>
  <c r="Q53" i="1"/>
  <c r="Q57" i="1"/>
  <c r="Q61" i="1"/>
  <c r="Q65" i="1"/>
  <c r="Q14" i="1"/>
  <c r="Q51" i="1"/>
  <c r="Q4" i="1"/>
  <c r="Q47" i="1"/>
  <c r="Q7" i="1"/>
  <c r="Q11" i="1"/>
  <c r="Q15" i="1"/>
  <c r="Q19" i="1"/>
  <c r="Q22" i="1"/>
  <c r="Q26" i="1"/>
  <c r="Q30" i="1"/>
  <c r="Q34" i="1"/>
  <c r="Q38" i="1"/>
  <c r="Q42" i="1"/>
  <c r="Q46" i="1"/>
  <c r="Q50" i="1"/>
  <c r="Q55" i="1"/>
  <c r="Q59" i="1"/>
  <c r="Q63" i="1"/>
  <c r="Q67" i="1"/>
  <c r="Q8" i="1"/>
  <c r="Q12" i="1"/>
  <c r="Q16" i="1"/>
  <c r="Q27" i="1"/>
  <c r="Q31" i="1"/>
  <c r="Q35" i="1"/>
  <c r="Q39" i="1"/>
  <c r="Q43" i="1"/>
  <c r="Q52" i="1"/>
  <c r="Q60" i="1"/>
  <c r="Q64" i="1"/>
  <c r="Q56" i="1"/>
  <c r="Q23" i="1"/>
  <c r="Q20" i="1"/>
  <c r="O2" i="1"/>
  <c r="A1" i="35" l="1"/>
  <c r="B75" i="35"/>
  <c r="B88" i="35" s="1"/>
  <c r="B80" i="35" s="1"/>
  <c r="V1" i="6"/>
  <c r="B11" i="28"/>
  <c r="B9" i="28"/>
  <c r="B5" i="28"/>
  <c r="C8" i="28"/>
  <c r="B8" i="28"/>
  <c r="B4" i="28"/>
  <c r="C11" i="28"/>
  <c r="C5" i="28"/>
  <c r="B1" i="27"/>
  <c r="F1" i="27"/>
  <c r="F118" i="24"/>
  <c r="F119" i="24" s="1"/>
  <c r="F120" i="24" s="1"/>
  <c r="F121" i="24" s="1"/>
  <c r="F122" i="24" s="1"/>
  <c r="F123" i="24" s="1"/>
  <c r="F124" i="24" s="1"/>
  <c r="F125" i="24" s="1"/>
  <c r="F126" i="24" s="1"/>
  <c r="F127" i="24" s="1"/>
  <c r="F128" i="24" s="1"/>
  <c r="F129" i="24" s="1"/>
  <c r="F130" i="24" s="1"/>
  <c r="F131" i="24" s="1"/>
  <c r="F132" i="24" s="1"/>
  <c r="F133" i="24" s="1"/>
  <c r="F134" i="24" s="1"/>
  <c r="F135" i="24" s="1"/>
  <c r="F136" i="24" s="1"/>
  <c r="F137" i="24" s="1"/>
  <c r="F138" i="24" s="1"/>
  <c r="F139" i="24" s="1"/>
  <c r="F140" i="24" s="1"/>
  <c r="F141" i="24" s="1"/>
  <c r="F142" i="24" s="1"/>
  <c r="F143" i="24" s="1"/>
  <c r="B85" i="35" l="1"/>
  <c r="F75" i="35"/>
  <c r="F11" i="28"/>
  <c r="E11" i="28"/>
  <c r="D11" i="28"/>
  <c r="F5" i="28"/>
  <c r="E5" i="28"/>
  <c r="D5" i="28"/>
  <c r="F6" i="28"/>
  <c r="E6" i="28"/>
  <c r="D6" i="28"/>
  <c r="F4" i="28"/>
  <c r="E4" i="28"/>
  <c r="D4" i="28"/>
  <c r="F8" i="28"/>
  <c r="E8" i="28"/>
  <c r="D8" i="28"/>
  <c r="F7" i="28"/>
  <c r="E7" i="28"/>
  <c r="D7" i="28"/>
  <c r="F9" i="28"/>
  <c r="E9" i="28"/>
  <c r="D9" i="28"/>
  <c r="F10" i="28"/>
  <c r="E10" i="28"/>
  <c r="D10" i="28"/>
  <c r="A1" i="27"/>
  <c r="F144" i="24"/>
  <c r="F145" i="24" s="1"/>
  <c r="F146" i="24" s="1"/>
  <c r="F147" i="24" s="1"/>
  <c r="F148" i="24" s="1"/>
  <c r="F149" i="24" s="1"/>
  <c r="F150" i="24" s="1"/>
  <c r="F151" i="24" s="1"/>
  <c r="F152" i="24" s="1"/>
  <c r="F153" i="24" s="1"/>
  <c r="F154" i="24" s="1"/>
  <c r="F155" i="24" s="1"/>
  <c r="F156" i="24" s="1"/>
  <c r="F157" i="24" s="1"/>
  <c r="F158" i="24" s="1"/>
  <c r="F159" i="24" s="1"/>
  <c r="F160" i="24" s="1"/>
  <c r="F161" i="24" s="1"/>
  <c r="F162" i="24" s="1"/>
  <c r="F163" i="24" s="1"/>
  <c r="F164" i="24" s="1"/>
  <c r="F165" i="24" s="1"/>
  <c r="F166" i="24" s="1"/>
  <c r="F167" i="24" s="1"/>
  <c r="F168" i="24" s="1"/>
  <c r="F169" i="24" s="1"/>
  <c r="F170" i="24" s="1"/>
  <c r="F171" i="24" s="1"/>
  <c r="F172" i="24" s="1"/>
  <c r="F173" i="24" s="1"/>
  <c r="F174" i="24" s="1"/>
  <c r="F175" i="24" s="1"/>
  <c r="O1" i="1"/>
  <c r="Q1" i="1" s="1"/>
  <c r="F176" i="24" l="1"/>
  <c r="F177" i="24" s="1"/>
  <c r="F178" i="24" s="1"/>
  <c r="F179" i="24" s="1"/>
  <c r="F180" i="24" s="1"/>
  <c r="F181" i="24" s="1"/>
  <c r="F182" i="24" s="1"/>
  <c r="F183" i="24" s="1"/>
  <c r="F184" i="24" s="1"/>
  <c r="F185" i="24" s="1"/>
  <c r="F186" i="24" s="1"/>
  <c r="F187" i="24" s="1"/>
  <c r="F188" i="24" s="1"/>
  <c r="F189" i="24" s="1"/>
  <c r="F190" i="24" s="1"/>
  <c r="F191" i="24" s="1"/>
  <c r="F192" i="24" s="1"/>
  <c r="F193" i="24" s="1"/>
  <c r="F194" i="24" s="1"/>
  <c r="F195" i="24" s="1"/>
  <c r="F196" i="24" s="1"/>
  <c r="F197" i="24" s="1"/>
  <c r="F198" i="24" s="1"/>
  <c r="F199" i="24" s="1"/>
  <c r="F200" i="24" s="1"/>
  <c r="F201" i="24" s="1"/>
  <c r="F202" i="24" s="1"/>
  <c r="F203" i="24" s="1"/>
  <c r="F204" i="24" s="1"/>
  <c r="F205" i="24" s="1"/>
  <c r="F206" i="24" s="1"/>
  <c r="F207" i="24" s="1"/>
  <c r="F208" i="24" s="1"/>
  <c r="F209" i="24" s="1"/>
  <c r="F210" i="24" s="1"/>
  <c r="F211" i="24" s="1"/>
  <c r="F212" i="24" s="1"/>
  <c r="F213" i="24" s="1"/>
  <c r="F214" i="24" s="1"/>
  <c r="F215" i="24" s="1"/>
  <c r="F216" i="24" s="1"/>
  <c r="F217" i="24" s="1"/>
  <c r="F218" i="24" s="1"/>
  <c r="F219" i="24" s="1"/>
  <c r="F220" i="24" s="1"/>
  <c r="F221" i="24" s="1"/>
  <c r="F222" i="24" s="1"/>
  <c r="F223" i="24" s="1"/>
  <c r="F224" i="24" s="1"/>
  <c r="F225" i="24" s="1"/>
  <c r="F226" i="24" s="1"/>
  <c r="F227" i="24" s="1"/>
  <c r="F228" i="24" s="1"/>
  <c r="F229" i="24" s="1"/>
  <c r="F230" i="24" s="1"/>
  <c r="F231" i="24" s="1"/>
  <c r="F232" i="24" s="1"/>
  <c r="F233" i="24" s="1"/>
  <c r="F234" i="24" s="1"/>
  <c r="F235" i="24" s="1"/>
  <c r="F236" i="24" s="1"/>
  <c r="F237" i="24" s="1"/>
  <c r="F238" i="24" s="1"/>
  <c r="F239" i="24" s="1"/>
  <c r="F240" i="24" s="1"/>
  <c r="B82" i="35"/>
  <c r="D1" i="27"/>
  <c r="F241" i="24" l="1"/>
  <c r="F242" i="24" s="1"/>
  <c r="F243" i="24" s="1"/>
  <c r="F244" i="24" s="1"/>
  <c r="F245" i="24" s="1"/>
  <c r="F246" i="24" s="1"/>
  <c r="F247" i="24" s="1"/>
  <c r="F248" i="24" s="1"/>
  <c r="F249" i="24" s="1"/>
  <c r="F250" i="24" s="1"/>
  <c r="F251" i="24" s="1"/>
  <c r="F252" i="24" s="1"/>
  <c r="F253" i="24" s="1"/>
  <c r="F254" i="24" s="1"/>
  <c r="F255" i="24" s="1"/>
  <c r="F256" i="24" s="1"/>
  <c r="F257" i="24" s="1"/>
  <c r="F258" i="24" s="1"/>
  <c r="F259" i="24" s="1"/>
  <c r="F260" i="24" s="1"/>
  <c r="F261" i="24" s="1"/>
  <c r="F262" i="24" s="1"/>
  <c r="F263" i="24" s="1"/>
  <c r="F264" i="24" s="1"/>
  <c r="F265" i="24" s="1"/>
  <c r="F266" i="24" s="1"/>
  <c r="F267" i="24" s="1"/>
  <c r="F268" i="24" s="1"/>
  <c r="F269" i="24" s="1"/>
  <c r="F270" i="24" s="1"/>
  <c r="F304" i="45"/>
  <c r="F305" i="45" s="1"/>
  <c r="F306" i="45" s="1"/>
  <c r="F307" i="45" s="1"/>
  <c r="F308" i="45" s="1"/>
  <c r="F309" i="45" s="1"/>
  <c r="F310" i="45" s="1"/>
  <c r="F311" i="45" s="1"/>
  <c r="F312" i="45" s="1"/>
  <c r="F313" i="45" s="1"/>
  <c r="F314" i="45" s="1"/>
  <c r="F315" i="45" s="1"/>
  <c r="F316" i="45" s="1"/>
  <c r="F317" i="45" s="1"/>
  <c r="F322" i="45" s="1"/>
  <c r="F323" i="45" s="1"/>
  <c r="F324" i="45" s="1"/>
  <c r="F325" i="45" s="1"/>
  <c r="F326" i="45" s="1"/>
  <c r="F327" i="45" s="1"/>
  <c r="F328" i="45" s="1"/>
  <c r="F329" i="45" s="1"/>
  <c r="F330" i="45" s="1"/>
  <c r="F331" i="45" s="1"/>
  <c r="F332" i="45" s="1"/>
  <c r="F333" i="45" s="1"/>
  <c r="F334" i="45" s="1"/>
  <c r="F335" i="45" s="1"/>
  <c r="F336" i="45" s="1"/>
  <c r="F337" i="45" s="1"/>
  <c r="F338" i="45" s="1"/>
  <c r="F339" i="45" s="1"/>
  <c r="F340" i="45" s="1"/>
  <c r="F341" i="45" s="1"/>
  <c r="G408" i="45"/>
  <c r="M409" i="45"/>
  <c r="M410" i="45" s="1"/>
  <c r="M411" i="45" s="1"/>
  <c r="M412" i="45" s="1"/>
  <c r="M413" i="45" s="1"/>
  <c r="M414" i="45" s="1"/>
  <c r="M415" i="45" s="1"/>
  <c r="M416" i="45" s="1"/>
  <c r="M417" i="45" s="1"/>
  <c r="M418" i="45" s="1"/>
  <c r="M419" i="45" s="1"/>
  <c r="M420" i="45" s="1"/>
  <c r="M421" i="45" s="1"/>
  <c r="M422" i="45" s="1"/>
  <c r="M423" i="45" s="1"/>
  <c r="M424" i="45" s="1"/>
  <c r="M425" i="45" s="1"/>
  <c r="M426" i="45" s="1"/>
  <c r="M427" i="45" s="1"/>
  <c r="M428" i="45" s="1"/>
  <c r="M429" i="45" s="1"/>
  <c r="M430" i="45" s="1"/>
  <c r="M431" i="45" s="1"/>
  <c r="M432" i="45" s="1"/>
  <c r="M433" i="45" s="1"/>
  <c r="M434" i="45" s="1"/>
  <c r="M435" i="45" s="1"/>
  <c r="M436" i="45" s="1"/>
</calcChain>
</file>

<file path=xl/comments1.xml><?xml version="1.0" encoding="utf-8"?>
<comments xmlns="http://schemas.openxmlformats.org/spreadsheetml/2006/main">
  <authors>
    <author>chris</author>
  </authors>
  <commentList>
    <comment ref="T2" authorId="0">
      <text>
        <r>
          <rPr>
            <b/>
            <sz val="9"/>
            <color indexed="81"/>
            <rFont val="Tahoma"/>
            <family val="2"/>
          </rPr>
          <t>chris:</t>
        </r>
        <r>
          <rPr>
            <sz val="9"/>
            <color indexed="81"/>
            <rFont val="Tahoma"/>
            <family val="2"/>
          </rPr>
          <t xml:space="preserve">
Change Font &amp; Fill colour if required</t>
        </r>
      </text>
    </comment>
  </commentList>
</comments>
</file>

<file path=xl/comments2.xml><?xml version="1.0" encoding="utf-8"?>
<comments xmlns="http://schemas.openxmlformats.org/spreadsheetml/2006/main">
  <authors>
    <author>chris</author>
  </authors>
  <commentList>
    <comment ref="T2" authorId="0">
      <text>
        <r>
          <rPr>
            <b/>
            <sz val="9"/>
            <color indexed="81"/>
            <rFont val="Tahoma"/>
            <family val="2"/>
          </rPr>
          <t>chris:</t>
        </r>
        <r>
          <rPr>
            <sz val="9"/>
            <color indexed="81"/>
            <rFont val="Tahoma"/>
            <family val="2"/>
          </rPr>
          <t xml:space="preserve">
Change Font &amp; Fill colour if required</t>
        </r>
      </text>
    </comment>
  </commentList>
</comments>
</file>

<file path=xl/comments3.xml><?xml version="1.0" encoding="utf-8"?>
<comments xmlns="http://schemas.openxmlformats.org/spreadsheetml/2006/main">
  <authors>
    <author>chris</author>
  </authors>
  <commentList>
    <comment ref="V1" authorId="0">
      <text>
        <r>
          <rPr>
            <b/>
            <sz val="9"/>
            <color indexed="81"/>
            <rFont val="Tahoma"/>
            <family val="2"/>
          </rPr>
          <t>chris:</t>
        </r>
        <r>
          <rPr>
            <sz val="9"/>
            <color indexed="81"/>
            <rFont val="Tahoma"/>
            <family val="2"/>
          </rPr>
          <t xml:space="preserve">
Change Font &amp; Fill colour if required</t>
        </r>
      </text>
    </comment>
    <comment ref="D8" authorId="0">
      <text>
        <r>
          <rPr>
            <b/>
            <sz val="9"/>
            <color indexed="81"/>
            <rFont val="Tahoma"/>
            <family val="2"/>
          </rPr>
          <t>chris:</t>
        </r>
        <r>
          <rPr>
            <sz val="9"/>
            <color indexed="81"/>
            <rFont val="Tahoma"/>
            <family val="2"/>
          </rPr>
          <t xml:space="preserve">
Change Font &amp; Fill  Colour if 4th Course being served</t>
        </r>
      </text>
    </comment>
    <comment ref="N8" authorId="0">
      <text>
        <r>
          <rPr>
            <b/>
            <sz val="9"/>
            <color indexed="81"/>
            <rFont val="Tahoma"/>
            <family val="2"/>
          </rPr>
          <t>chris:
Change font colour if 4th Course</t>
        </r>
      </text>
    </comment>
  </commentList>
</comments>
</file>

<file path=xl/sharedStrings.xml><?xml version="1.0" encoding="utf-8"?>
<sst xmlns="http://schemas.openxmlformats.org/spreadsheetml/2006/main" count="3594" uniqueCount="1718">
  <si>
    <t>JAN</t>
  </si>
  <si>
    <t>FEB</t>
  </si>
  <si>
    <t>MAR</t>
  </si>
  <si>
    <t>APR</t>
  </si>
  <si>
    <t>MAY</t>
  </si>
  <si>
    <t>JUN</t>
  </si>
  <si>
    <t>JUL</t>
  </si>
  <si>
    <t>AUG</t>
  </si>
  <si>
    <t>SEP</t>
  </si>
  <si>
    <t>OCT</t>
  </si>
  <si>
    <t>NOV</t>
  </si>
  <si>
    <t>DEC</t>
  </si>
  <si>
    <t>TOTAL</t>
  </si>
  <si>
    <t>.</t>
  </si>
  <si>
    <t>Died</t>
  </si>
  <si>
    <t>Resigned</t>
  </si>
  <si>
    <t>MEMBERS</t>
  </si>
  <si>
    <t>Joined</t>
  </si>
  <si>
    <t>Notes</t>
  </si>
  <si>
    <t>Founder Member -   1st President.</t>
  </si>
  <si>
    <t>Died Feb. 2003</t>
  </si>
  <si>
    <t xml:space="preserve">     "           "               Honorary Member.</t>
  </si>
  <si>
    <t>Died Mar. 2003</t>
  </si>
  <si>
    <t>Died Jan 2007</t>
  </si>
  <si>
    <t xml:space="preserve">Past President, Social Comm., Welfare Officer.     </t>
  </si>
  <si>
    <t>Died Jan2006</t>
  </si>
  <si>
    <t>Resigned 2007</t>
  </si>
  <si>
    <t>Resigned 2006</t>
  </si>
  <si>
    <t>NAME</t>
  </si>
  <si>
    <t>ADDRESS</t>
  </si>
  <si>
    <t>TEL. No.</t>
  </si>
  <si>
    <t>D.O.B.</t>
  </si>
  <si>
    <t>…</t>
  </si>
  <si>
    <t>GRADE</t>
  </si>
  <si>
    <t>Member</t>
  </si>
  <si>
    <t>Honorary</t>
  </si>
  <si>
    <t>Overseas</t>
  </si>
  <si>
    <t>422 518</t>
  </si>
  <si>
    <t>AGE This Year</t>
  </si>
  <si>
    <t>Month</t>
  </si>
  <si>
    <t>left</t>
  </si>
  <si>
    <t>Meal Pref</t>
  </si>
  <si>
    <t>Veg</t>
  </si>
  <si>
    <t>NAMES</t>
  </si>
  <si>
    <t>Member No</t>
  </si>
  <si>
    <t>Founder Member, 2nd President.</t>
  </si>
  <si>
    <t>Founder Member, Secretary.</t>
  </si>
  <si>
    <t>28/03/98</t>
  </si>
  <si>
    <t>Founder Member, 2nd Treasurer.</t>
  </si>
  <si>
    <t>Honorary Member.</t>
  </si>
  <si>
    <t>Founder Member, Speaker Finder</t>
  </si>
  <si>
    <t>Founder Member, Welfare Officer</t>
  </si>
  <si>
    <t>Founder Member</t>
  </si>
  <si>
    <t>Founder Member, Past President, Social Committee, Honorary Member</t>
  </si>
  <si>
    <t>Past President, Social Committee</t>
  </si>
  <si>
    <t>Past President, Treasurer, Social Committee</t>
  </si>
  <si>
    <t>Past Secretary</t>
  </si>
  <si>
    <t>Prefered Name</t>
  </si>
  <si>
    <t>Dorothy</t>
  </si>
  <si>
    <t>Frank</t>
  </si>
  <si>
    <t>Joan</t>
  </si>
  <si>
    <t>Tony</t>
  </si>
  <si>
    <t>Patricia</t>
  </si>
  <si>
    <t>Denys</t>
  </si>
  <si>
    <t>Peter</t>
  </si>
  <si>
    <t>Anne</t>
  </si>
  <si>
    <t>Tim</t>
  </si>
  <si>
    <t>Christine</t>
  </si>
  <si>
    <t>Roy</t>
  </si>
  <si>
    <t>John</t>
  </si>
  <si>
    <t>Derek</t>
  </si>
  <si>
    <t>Widower</t>
  </si>
  <si>
    <t>Keith</t>
  </si>
  <si>
    <t>Angie</t>
  </si>
  <si>
    <t>Michael</t>
  </si>
  <si>
    <t>Mary</t>
  </si>
  <si>
    <t>Bill</t>
  </si>
  <si>
    <t>Gerry</t>
  </si>
  <si>
    <t>Ann</t>
  </si>
  <si>
    <t>Brian</t>
  </si>
  <si>
    <t>Neil</t>
  </si>
  <si>
    <t>Beatrice</t>
  </si>
  <si>
    <t>Jack</t>
  </si>
  <si>
    <t>Fred</t>
  </si>
  <si>
    <t>Mavis</t>
  </si>
  <si>
    <t>Alan</t>
  </si>
  <si>
    <t>Jane</t>
  </si>
  <si>
    <t>Edith</t>
  </si>
  <si>
    <t>Kathline</t>
  </si>
  <si>
    <t>Malcolm</t>
  </si>
  <si>
    <t>Pauline</t>
  </si>
  <si>
    <t>Tom</t>
  </si>
  <si>
    <t>Audrey</t>
  </si>
  <si>
    <t>Henry</t>
  </si>
  <si>
    <t>Jim</t>
  </si>
  <si>
    <t>Jean</t>
  </si>
  <si>
    <t>Trevor</t>
  </si>
  <si>
    <t>Pam Warren</t>
  </si>
  <si>
    <t>Neville</t>
  </si>
  <si>
    <t>Joy</t>
  </si>
  <si>
    <t>Bert</t>
  </si>
  <si>
    <t>Elizabeth</t>
  </si>
  <si>
    <t>Alida Bradshaw</t>
  </si>
  <si>
    <t>Ted</t>
  </si>
  <si>
    <t>Dot</t>
  </si>
  <si>
    <t>Robert</t>
  </si>
  <si>
    <t>Carole</t>
  </si>
  <si>
    <t>Muriel</t>
  </si>
  <si>
    <t>Barbara</t>
  </si>
  <si>
    <t>Ron</t>
  </si>
  <si>
    <t>Hilda</t>
  </si>
  <si>
    <t>Joe</t>
  </si>
  <si>
    <t>Stan</t>
  </si>
  <si>
    <t>Ken</t>
  </si>
  <si>
    <t>Connie</t>
  </si>
  <si>
    <t>Irene</t>
  </si>
  <si>
    <t>Richard</t>
  </si>
  <si>
    <t>Peggy</t>
  </si>
  <si>
    <t>Chris</t>
  </si>
  <si>
    <t>Jackie</t>
  </si>
  <si>
    <t>Betty</t>
  </si>
  <si>
    <t>Margaret</t>
  </si>
  <si>
    <t>Celia</t>
  </si>
  <si>
    <t>Jacqueline</t>
  </si>
  <si>
    <t>Pref</t>
  </si>
  <si>
    <t>Guests</t>
  </si>
  <si>
    <t>Apologies</t>
  </si>
  <si>
    <t>Paid</t>
  </si>
  <si>
    <t>Guest</t>
  </si>
  <si>
    <t>Lunch Total</t>
  </si>
  <si>
    <t>e-mail</t>
  </si>
  <si>
    <t>A BARBER</t>
  </si>
  <si>
    <t>K BARNES</t>
  </si>
  <si>
    <t>Kathleen</t>
  </si>
  <si>
    <t>Doris</t>
  </si>
  <si>
    <t>O BENNS</t>
  </si>
  <si>
    <t>Olive</t>
  </si>
  <si>
    <t>D CALDER</t>
  </si>
  <si>
    <t>Doreen</t>
  </si>
  <si>
    <t>I CARR</t>
  </si>
  <si>
    <t>Ivy</t>
  </si>
  <si>
    <t>S FORSHAW</t>
  </si>
  <si>
    <t>Sylvia</t>
  </si>
  <si>
    <t>P HANCOCK</t>
  </si>
  <si>
    <t>Paula</t>
  </si>
  <si>
    <t>M LISTER</t>
  </si>
  <si>
    <t>G Mc EVOY</t>
  </si>
  <si>
    <t>Gillian</t>
  </si>
  <si>
    <t>B WARD</t>
  </si>
  <si>
    <t>Brenda</t>
  </si>
  <si>
    <t>D WELLS</t>
  </si>
  <si>
    <t>Daphne</t>
  </si>
  <si>
    <t>A WOODWORTH</t>
  </si>
  <si>
    <t>Arlinne</t>
  </si>
  <si>
    <t>Row Labels</t>
  </si>
  <si>
    <t>Social Secretary</t>
  </si>
  <si>
    <t>Past President, Social Comm., Honorary Member.</t>
  </si>
  <si>
    <t>Treasurer</t>
  </si>
  <si>
    <t>Press Officer</t>
  </si>
  <si>
    <t>Speaker Finder</t>
  </si>
  <si>
    <t>Committee</t>
  </si>
  <si>
    <t>Printing minutes</t>
  </si>
  <si>
    <t>Date</t>
  </si>
  <si>
    <t>Detail</t>
  </si>
  <si>
    <t>Qty</t>
  </si>
  <si>
    <t>Cost</t>
  </si>
  <si>
    <t>Total</t>
  </si>
  <si>
    <t>Committee Agenda printing</t>
  </si>
  <si>
    <t>Postage F Elliot</t>
  </si>
  <si>
    <t>Postage S Pease</t>
  </si>
  <si>
    <t>Postage D Burton</t>
  </si>
  <si>
    <t>Postage LCC Web &amp; Information Team</t>
  </si>
  <si>
    <t>Constitution printing for Committee</t>
  </si>
  <si>
    <t>Program &amp; Officers printing for Committee</t>
  </si>
  <si>
    <t>Members List Printing for Committee</t>
  </si>
  <si>
    <t>Vice President</t>
  </si>
  <si>
    <t>President</t>
  </si>
  <si>
    <t>Secretary</t>
  </si>
  <si>
    <t>Past President</t>
  </si>
  <si>
    <t>COMMITTEE</t>
  </si>
  <si>
    <t>Welfare Officer</t>
  </si>
  <si>
    <t>394 572</t>
  </si>
  <si>
    <t>A CUTHBERT</t>
  </si>
  <si>
    <t>brian3.jenkins3@virgin.net</t>
  </si>
  <si>
    <t>trevannh@tiscali.co.uk</t>
  </si>
  <si>
    <t>Committee Minutes printing</t>
  </si>
  <si>
    <t>W</t>
  </si>
  <si>
    <t>Members</t>
  </si>
  <si>
    <t>2008 Program printing</t>
  </si>
  <si>
    <t>Feb News and Agenda printing</t>
  </si>
  <si>
    <t>Postage for Feb Agenda and Newsletter</t>
  </si>
  <si>
    <t>alanderry@btinternet.com</t>
  </si>
  <si>
    <t>Emergency List</t>
  </si>
  <si>
    <t>DAY</t>
  </si>
  <si>
    <t>DERRY</t>
  </si>
  <si>
    <t>SMEDLEY</t>
  </si>
  <si>
    <t>HUBBERT</t>
  </si>
  <si>
    <t>BRYCE</t>
  </si>
  <si>
    <t>COLYER</t>
  </si>
  <si>
    <t>JENKINS</t>
  </si>
  <si>
    <t>CORPE</t>
  </si>
  <si>
    <t>SEARL</t>
  </si>
  <si>
    <t>HALL</t>
  </si>
  <si>
    <t>HITCHMAN</t>
  </si>
  <si>
    <t>Speaker</t>
  </si>
  <si>
    <t>Honorary Members</t>
  </si>
  <si>
    <t>Received from Treasurer</t>
  </si>
  <si>
    <t>Died Feb 2008</t>
  </si>
  <si>
    <t>chris@thecjsnetwork.com</t>
  </si>
  <si>
    <t>derbyshire.man@talktalk.net</t>
  </si>
  <si>
    <t>Postage of minutes</t>
  </si>
  <si>
    <t>Print Minutes</t>
  </si>
  <si>
    <t>Print Members Lists</t>
  </si>
  <si>
    <t>Print Change of Details forms</t>
  </si>
  <si>
    <t>Print Letter to Ron Priest</t>
  </si>
  <si>
    <t>tawindle@aol.com</t>
  </si>
  <si>
    <t>Roelof</t>
  </si>
  <si>
    <t>Mike</t>
  </si>
  <si>
    <t>Marie</t>
  </si>
  <si>
    <t>423 770</t>
  </si>
  <si>
    <t>jeanjohnhitchman@btinternet.com</t>
  </si>
  <si>
    <t>Print News Letter</t>
  </si>
  <si>
    <t>Print Agenda</t>
  </si>
  <si>
    <t>Highlights Postage</t>
  </si>
  <si>
    <t>STARTER</t>
  </si>
  <si>
    <t>MAIN</t>
  </si>
  <si>
    <t>DESSERT</t>
  </si>
  <si>
    <t>CHEESE</t>
  </si>
  <si>
    <t>TABLE</t>
  </si>
  <si>
    <t>Wife / Partner</t>
  </si>
  <si>
    <t>Spring Lunch invitations to Bourne Probus Club</t>
  </si>
  <si>
    <t>Invitation postage</t>
  </si>
  <si>
    <t>March Minutes</t>
  </si>
  <si>
    <t>March Members Lists</t>
  </si>
  <si>
    <t>Total Attending</t>
  </si>
  <si>
    <t>March Minutes Postage</t>
  </si>
  <si>
    <t>Committee calling notice</t>
  </si>
  <si>
    <t>Initials</t>
  </si>
  <si>
    <t>K</t>
  </si>
  <si>
    <t>F</t>
  </si>
  <si>
    <t>D M</t>
  </si>
  <si>
    <t>P</t>
  </si>
  <si>
    <t xml:space="preserve">T B </t>
  </si>
  <si>
    <t>R</t>
  </si>
  <si>
    <t>J</t>
  </si>
  <si>
    <t>R D</t>
  </si>
  <si>
    <t>K M</t>
  </si>
  <si>
    <t>M L</t>
  </si>
  <si>
    <t>W T</t>
  </si>
  <si>
    <t>G</t>
  </si>
  <si>
    <t>B</t>
  </si>
  <si>
    <t>N</t>
  </si>
  <si>
    <t>Rev F</t>
  </si>
  <si>
    <t>A E</t>
  </si>
  <si>
    <t>F B</t>
  </si>
  <si>
    <t>V</t>
  </si>
  <si>
    <t>M</t>
  </si>
  <si>
    <t xml:space="preserve">T W G </t>
  </si>
  <si>
    <t>D F</t>
  </si>
  <si>
    <t>H</t>
  </si>
  <si>
    <t>J P L</t>
  </si>
  <si>
    <t>A J</t>
  </si>
  <si>
    <t>T C</t>
  </si>
  <si>
    <t>H N</t>
  </si>
  <si>
    <t>R A G</t>
  </si>
  <si>
    <t>W E</t>
  </si>
  <si>
    <t>W K</t>
  </si>
  <si>
    <t>P E</t>
  </si>
  <si>
    <t>J R</t>
  </si>
  <si>
    <t>S</t>
  </si>
  <si>
    <t>D</t>
  </si>
  <si>
    <t>R H</t>
  </si>
  <si>
    <t>A R</t>
  </si>
  <si>
    <t>C</t>
  </si>
  <si>
    <t>T</t>
  </si>
  <si>
    <t>ALDRED</t>
  </si>
  <si>
    <t>ALVEY</t>
  </si>
  <si>
    <t>BAKER</t>
  </si>
  <si>
    <t>BARKER</t>
  </si>
  <si>
    <t>BEELEY</t>
  </si>
  <si>
    <t>BLADON</t>
  </si>
  <si>
    <t>BROOKS</t>
  </si>
  <si>
    <t>BURTON</t>
  </si>
  <si>
    <t>CARDELL</t>
  </si>
  <si>
    <t>COATES</t>
  </si>
  <si>
    <t>COLLINS</t>
  </si>
  <si>
    <t>CROSBY</t>
  </si>
  <si>
    <t>CURRANT</t>
  </si>
  <si>
    <t>EDEN</t>
  </si>
  <si>
    <t>ELLIOTT</t>
  </si>
  <si>
    <t>FIELD</t>
  </si>
  <si>
    <t>FISHER</t>
  </si>
  <si>
    <t>GORNALL</t>
  </si>
  <si>
    <t>HEWITT</t>
  </si>
  <si>
    <t>HILL</t>
  </si>
  <si>
    <t>HORN</t>
  </si>
  <si>
    <t>HYDES</t>
  </si>
  <si>
    <t>JOHNS</t>
  </si>
  <si>
    <t>JONES</t>
  </si>
  <si>
    <t>KARSTEN</t>
  </si>
  <si>
    <t>KITCHENER</t>
  </si>
  <si>
    <t>LAZENBY</t>
  </si>
  <si>
    <t>LEWIS</t>
  </si>
  <si>
    <t>NICHOLS</t>
  </si>
  <si>
    <t>PAGE</t>
  </si>
  <si>
    <t>PAYNE</t>
  </si>
  <si>
    <t>PEARSON</t>
  </si>
  <si>
    <t>PEASE</t>
  </si>
  <si>
    <t>REES</t>
  </si>
  <si>
    <t>ROBINSON</t>
  </si>
  <si>
    <t>RYLOTT</t>
  </si>
  <si>
    <t>SAUNDERS</t>
  </si>
  <si>
    <t>SHARPE</t>
  </si>
  <si>
    <t>SPOONER</t>
  </si>
  <si>
    <t>TORY</t>
  </si>
  <si>
    <t>WADE</t>
  </si>
  <si>
    <t>WATSON</t>
  </si>
  <si>
    <t>WINDLE</t>
  </si>
  <si>
    <t>GODBER</t>
  </si>
  <si>
    <t>PRIEST</t>
  </si>
  <si>
    <t>SURNAME</t>
  </si>
  <si>
    <t>PHONE</t>
  </si>
  <si>
    <t>E-MAIL</t>
  </si>
  <si>
    <t>April Agenda</t>
  </si>
  <si>
    <t>March Highlights</t>
  </si>
  <si>
    <t>Emergency Car Scheme</t>
  </si>
  <si>
    <t>Hire of Corn Exchange</t>
  </si>
  <si>
    <t>Meal Cost</t>
  </si>
  <si>
    <t>Postage</t>
  </si>
  <si>
    <t>Total spend</t>
  </si>
  <si>
    <t>Total received</t>
  </si>
  <si>
    <t>Welcoming Drinks</t>
  </si>
  <si>
    <t>Not yet paid</t>
  </si>
  <si>
    <t>To Pay</t>
  </si>
  <si>
    <t>GAIN/LOSS to date</t>
  </si>
  <si>
    <t>Potential GAIN/LOSS</t>
  </si>
  <si>
    <t>GUESTS</t>
  </si>
  <si>
    <t>Postage to G Colyer</t>
  </si>
  <si>
    <t>Spring Lunch Table Card printing</t>
  </si>
  <si>
    <t>Average Attendance</t>
  </si>
  <si>
    <t>April Minutes printing</t>
  </si>
  <si>
    <t>April Minutes postage</t>
  </si>
  <si>
    <t>EGM Calling Noitice printing</t>
  </si>
  <si>
    <t>Bourne Town Council Postage</t>
  </si>
  <si>
    <t>H M D</t>
  </si>
  <si>
    <t>Nobby</t>
  </si>
  <si>
    <t>42 Gladstone Street</t>
  </si>
  <si>
    <t>PICKETT</t>
  </si>
  <si>
    <t>G A</t>
  </si>
  <si>
    <t>George</t>
  </si>
  <si>
    <t>HIGGS</t>
  </si>
  <si>
    <t>David</t>
  </si>
  <si>
    <t>Angela</t>
  </si>
  <si>
    <t>angela.higgs2@btinternet.com</t>
  </si>
  <si>
    <t>pandgpickett@btinternet.com</t>
  </si>
  <si>
    <t>May Highlights printing</t>
  </si>
  <si>
    <t>May Agenda</t>
  </si>
  <si>
    <t>Charity Ballot Paper</t>
  </si>
  <si>
    <t>THE PROBUS CLUB OF BOURNE</t>
  </si>
  <si>
    <t>At Closure April 2008</t>
  </si>
  <si>
    <t>Office</t>
  </si>
  <si>
    <t>Name</t>
  </si>
  <si>
    <t>Address 1</t>
  </si>
  <si>
    <t>ADDRESS 2</t>
  </si>
  <si>
    <t>Telephone</t>
  </si>
  <si>
    <t>POSTCODE</t>
  </si>
  <si>
    <t>T Burk Esq</t>
  </si>
  <si>
    <t>Obthorpe Lane</t>
  </si>
  <si>
    <t>Thurlby</t>
  </si>
  <si>
    <t>PE 10 OES</t>
  </si>
  <si>
    <t>T.Colley Esq</t>
  </si>
  <si>
    <t>I Wexford Close</t>
  </si>
  <si>
    <t>Bourne</t>
  </si>
  <si>
    <t>PE10 9EY</t>
  </si>
  <si>
    <t>A Driver Esq</t>
  </si>
  <si>
    <t>7 Barkston Close</t>
  </si>
  <si>
    <t>PEIO 9UB</t>
  </si>
  <si>
    <t>J Gamble Esq</t>
  </si>
  <si>
    <t>4 Elsea Drive</t>
  </si>
  <si>
    <t>Northorpe</t>
  </si>
  <si>
    <t>PEIO OHL</t>
  </si>
  <si>
    <t>D Higgs Esq</t>
  </si>
  <si>
    <t>12 South Street</t>
  </si>
  <si>
    <t>PEIO 9LT</t>
  </si>
  <si>
    <t>S Jones Esq</t>
  </si>
  <si>
    <t>24 Chapel Lane</t>
  </si>
  <si>
    <t>PEIO 9EW</t>
  </si>
  <si>
    <t>J Larkinson Esq</t>
  </si>
  <si>
    <t>61 Beech Avenue</t>
  </si>
  <si>
    <t>PE W 9R7.</t>
  </si>
  <si>
    <t>M McGregor Esq</t>
  </si>
  <si>
    <t>29 Maple Gardens</t>
  </si>
  <si>
    <t>PEIO 9DW</t>
  </si>
  <si>
    <t>II Middleton Esq</t>
  </si>
  <si>
    <t>PE10 9AX</t>
  </si>
  <si>
    <t>Welfare</t>
  </si>
  <si>
    <t>D Neal Esq</t>
  </si>
  <si>
    <t>61 Willoughby Road</t>
  </si>
  <si>
    <t>PE 10 9JR</t>
  </si>
  <si>
    <t>86A Northorpe</t>
  </si>
  <si>
    <t>PEIO OHJ</t>
  </si>
  <si>
    <t>G Pickett Esq</t>
  </si>
  <si>
    <t>4 Quayside West</t>
  </si>
  <si>
    <t>PEIO 9QL</t>
  </si>
  <si>
    <t>F Poxon Esq</t>
  </si>
  <si>
    <t>8 Barkston Close</t>
  </si>
  <si>
    <t>D Reeson Esq</t>
  </si>
  <si>
    <t>11 Maple Gardens</t>
  </si>
  <si>
    <t>G Salmon Esq</t>
  </si>
  <si>
    <t>39 Saxon Way</t>
  </si>
  <si>
    <t>B Salvage Esq</t>
  </si>
  <si>
    <t>61 Welland Mews</t>
  </si>
  <si>
    <t>Stamford</t>
  </si>
  <si>
    <t>PE9 211N</t>
  </si>
  <si>
    <t>D Tabor Esq</t>
  </si>
  <si>
    <t>32 Maple Gardens</t>
  </si>
  <si>
    <t>M Thompson Esq</t>
  </si>
  <si>
    <t>12 Haconby Lane</t>
  </si>
  <si>
    <t>Morton</t>
  </si>
  <si>
    <t>PEIO 9NP</t>
  </si>
  <si>
    <t>M Tripp Esq</t>
  </si>
  <si>
    <t>The Robbi s</t>
  </si>
  <si>
    <t>Manthorpe</t>
  </si>
  <si>
    <t>PEIO OJE</t>
  </si>
  <si>
    <t>A Turner Esq</t>
  </si>
  <si>
    <t>28 Westwood Drive</t>
  </si>
  <si>
    <t>PE 10 9QH</t>
  </si>
  <si>
    <t>J Wade Esq</t>
  </si>
  <si>
    <t>27 High Street</t>
  </si>
  <si>
    <t>PE l0 ONB</t>
  </si>
  <si>
    <t>II Walker Esq</t>
  </si>
  <si>
    <t>23 Stephenson Way</t>
  </si>
  <si>
    <t>PE 10 9DA</t>
  </si>
  <si>
    <t>M Wiggins Esq</t>
  </si>
  <si>
    <t>5 Fir Avenue</t>
  </si>
  <si>
    <t>PEIO 9RY</t>
  </si>
  <si>
    <t>C York Esq</t>
  </si>
  <si>
    <t>12 The Green</t>
  </si>
  <si>
    <t>PEIO OHB</t>
  </si>
  <si>
    <t>Applied</t>
  </si>
  <si>
    <t>Accepted</t>
  </si>
  <si>
    <t>PE I0 9UB</t>
  </si>
  <si>
    <t>PE I0 9DW</t>
  </si>
  <si>
    <t>PE I0 9QY</t>
  </si>
  <si>
    <t>PE I0 913W</t>
  </si>
  <si>
    <t>01 780 763 264</t>
  </si>
  <si>
    <t>T Peacock Esq</t>
  </si>
  <si>
    <t>Alternative  Main</t>
  </si>
  <si>
    <t>Alternative Starter</t>
  </si>
  <si>
    <t>POST</t>
  </si>
  <si>
    <t>Mrs</t>
  </si>
  <si>
    <t>Presidents letter</t>
  </si>
  <si>
    <t>Minutes Postage</t>
  </si>
  <si>
    <t>From Bourne Probus</t>
  </si>
  <si>
    <t>Ven</t>
  </si>
  <si>
    <t>Main Course</t>
  </si>
  <si>
    <t>Alternative-Main Course</t>
  </si>
  <si>
    <t>Starter</t>
  </si>
  <si>
    <t>Sweet</t>
  </si>
  <si>
    <t>Alternative sweet</t>
  </si>
  <si>
    <t>Alternative  Starter</t>
  </si>
  <si>
    <t>Alternative  
Sweet</t>
  </si>
  <si>
    <t>Fore name</t>
  </si>
  <si>
    <t>Agenda printing</t>
  </si>
  <si>
    <t>Highlights Printing</t>
  </si>
  <si>
    <t>COLLEY</t>
  </si>
  <si>
    <t>T J</t>
  </si>
  <si>
    <t>Terry</t>
  </si>
  <si>
    <t>423 289</t>
  </si>
  <si>
    <t>TRIPP</t>
  </si>
  <si>
    <t xml:space="preserve">J M </t>
  </si>
  <si>
    <t>Martin</t>
  </si>
  <si>
    <t>590 642</t>
  </si>
  <si>
    <t>FORBAT</t>
  </si>
  <si>
    <t>Geoff</t>
  </si>
  <si>
    <t>Elissa</t>
  </si>
  <si>
    <t>393 691</t>
  </si>
  <si>
    <t>YORK</t>
  </si>
  <si>
    <t>C S</t>
  </si>
  <si>
    <t>Colin</t>
  </si>
  <si>
    <t>423 390</t>
  </si>
  <si>
    <t>DRIVER</t>
  </si>
  <si>
    <t>A K</t>
  </si>
  <si>
    <t>393 443</t>
  </si>
  <si>
    <t>POXON</t>
  </si>
  <si>
    <t>393 538</t>
  </si>
  <si>
    <t>PEACOCK</t>
  </si>
  <si>
    <t>T H</t>
  </si>
  <si>
    <t>Valerie</t>
  </si>
  <si>
    <t>424 128</t>
  </si>
  <si>
    <t>Letter to Toft House Hotel</t>
  </si>
  <si>
    <t>Toft House Hotel postage</t>
  </si>
  <si>
    <t>Membership Pack Printing</t>
  </si>
  <si>
    <t>New members letters</t>
  </si>
  <si>
    <t>New members letters postage</t>
  </si>
  <si>
    <t>Membership Folders</t>
  </si>
  <si>
    <t>alan290jones@btinternet.com</t>
  </si>
  <si>
    <t>SALMON R</t>
  </si>
  <si>
    <t>SALMON G</t>
  </si>
  <si>
    <t>Letter to Lincs CC</t>
  </si>
  <si>
    <t>LCC Postage</t>
  </si>
  <si>
    <t>Possible</t>
  </si>
  <si>
    <t>%</t>
  </si>
  <si>
    <t>terry@colley2121.wanadoo.co.uk</t>
  </si>
  <si>
    <t>adroman@talktalk.net</t>
  </si>
  <si>
    <t>thomas.gornall@sky.com</t>
  </si>
  <si>
    <t>delboyrob@aol.com</t>
  </si>
  <si>
    <t>brian.corpe@btinternet.com</t>
  </si>
  <si>
    <t>CORPE to copy</t>
  </si>
  <si>
    <t>martin.tripp@btinternet.com</t>
  </si>
  <si>
    <t>crozbourne@waitrose.com</t>
  </si>
  <si>
    <t>F Alvey re Honorary Membership</t>
  </si>
  <si>
    <t>F Alvey re Honorary Membership Postage</t>
  </si>
  <si>
    <t>Lunch Meeting Minutes</t>
  </si>
  <si>
    <t>Postage to BRO-TEX</t>
  </si>
  <si>
    <t>Died 24-08-2008</t>
  </si>
  <si>
    <t>Highlight Postage</t>
  </si>
  <si>
    <t>Joe Payne re Honorary Membership Postage</t>
  </si>
  <si>
    <t>Ladies Lunch Printing</t>
  </si>
  <si>
    <t>IOM Printing</t>
  </si>
  <si>
    <t>393 383</t>
  </si>
  <si>
    <t>394 509</t>
  </si>
  <si>
    <t>426 192</t>
  </si>
  <si>
    <t>422 829</t>
  </si>
  <si>
    <t>422 881</t>
  </si>
  <si>
    <t>393 926</t>
  </si>
  <si>
    <t>393 071</t>
  </si>
  <si>
    <t>421 191</t>
  </si>
  <si>
    <t>424 031</t>
  </si>
  <si>
    <t>423 193</t>
  </si>
  <si>
    <t>440 488</t>
  </si>
  <si>
    <t>393 529</t>
  </si>
  <si>
    <t>424 578</t>
  </si>
  <si>
    <t>421 673</t>
  </si>
  <si>
    <t>393 610</t>
  </si>
  <si>
    <t>422 396</t>
  </si>
  <si>
    <t>425 385</t>
  </si>
  <si>
    <t>423 717</t>
  </si>
  <si>
    <t>423 645</t>
  </si>
  <si>
    <t>570 249</t>
  </si>
  <si>
    <t>423 562</t>
  </si>
  <si>
    <t>425 313</t>
  </si>
  <si>
    <t>01 529 497 646</t>
  </si>
  <si>
    <t>423 360</t>
  </si>
  <si>
    <t>421 872</t>
  </si>
  <si>
    <t>422 897</t>
  </si>
  <si>
    <t>423 984</t>
  </si>
  <si>
    <t>421 633</t>
  </si>
  <si>
    <t>421 891</t>
  </si>
  <si>
    <t>394 740</t>
  </si>
  <si>
    <t>422 751</t>
  </si>
  <si>
    <t>426 298</t>
  </si>
  <si>
    <t>421 597</t>
  </si>
  <si>
    <t>423 950</t>
  </si>
  <si>
    <t>348 500</t>
  </si>
  <si>
    <t>424 708</t>
  </si>
  <si>
    <t>423 456</t>
  </si>
  <si>
    <t>393 641</t>
  </si>
  <si>
    <t>424 916</t>
  </si>
  <si>
    <t>426 910</t>
  </si>
  <si>
    <t>422 463</t>
  </si>
  <si>
    <t>426 687</t>
  </si>
  <si>
    <t>423 647</t>
  </si>
  <si>
    <t>423 693</t>
  </si>
  <si>
    <t>422 478</t>
  </si>
  <si>
    <t>423 322</t>
  </si>
  <si>
    <t>394 151</t>
  </si>
  <si>
    <t>570 716</t>
  </si>
  <si>
    <t>394 385</t>
  </si>
  <si>
    <t>570 724</t>
  </si>
  <si>
    <t>424 170</t>
  </si>
  <si>
    <t>426 128</t>
  </si>
  <si>
    <t>01 925 264 494</t>
  </si>
  <si>
    <t>421 134</t>
  </si>
  <si>
    <t>393 549</t>
  </si>
  <si>
    <t>422 230</t>
  </si>
  <si>
    <t>01 775 710 634</t>
  </si>
  <si>
    <t>422 204</t>
  </si>
  <si>
    <t>345 728</t>
  </si>
  <si>
    <t>421 195</t>
  </si>
  <si>
    <t>424 066</t>
  </si>
  <si>
    <t>394 242</t>
  </si>
  <si>
    <t>01 780 766 312</t>
  </si>
  <si>
    <t>KELBY R</t>
  </si>
  <si>
    <t>KELBY T</t>
  </si>
  <si>
    <t xml:space="preserve">Next Meeting </t>
  </si>
  <si>
    <t>MIDDLETON</t>
  </si>
  <si>
    <t>MBE  From Bourne Probus</t>
  </si>
  <si>
    <t>09 Minutes Printing</t>
  </si>
  <si>
    <t>Stop Press Printing</t>
  </si>
  <si>
    <t>393 031</t>
  </si>
  <si>
    <t>Postage to Joe Payne re Honorary Membership</t>
  </si>
  <si>
    <t>Letter to Joe Payne advising election to Honorary Membership</t>
  </si>
  <si>
    <t>Founder Member, Honorary Member</t>
  </si>
  <si>
    <t>Founder Member Left Dec 2002 rejoined July 2006, Honorary Member</t>
  </si>
  <si>
    <t>Social Secretary Notes</t>
  </si>
  <si>
    <t>Founder Member, Social Committee</t>
  </si>
  <si>
    <t>Highlights &amp; Agenda Postage</t>
  </si>
  <si>
    <t>424 461</t>
  </si>
  <si>
    <t>440 499</t>
  </si>
  <si>
    <t>richard.salmon@sky.com</t>
  </si>
  <si>
    <t>Ladies Lunch Table Menu Printing</t>
  </si>
  <si>
    <t>Ladies Lunch Seating Plan printing</t>
  </si>
  <si>
    <t>Died 24th October 2008</t>
  </si>
  <si>
    <t>Emergency List printing</t>
  </si>
  <si>
    <t>Died 20th October 2008</t>
  </si>
  <si>
    <t>Nomination Form Printing</t>
  </si>
  <si>
    <t>10-08 Minutes Printing</t>
  </si>
  <si>
    <t>J ALVEY</t>
  </si>
  <si>
    <t>From Bourne Probus Club</t>
  </si>
  <si>
    <t xml:space="preserve">AYLIFF </t>
  </si>
  <si>
    <t>Steve</t>
  </si>
  <si>
    <t>BARBER</t>
  </si>
  <si>
    <t>Reg</t>
  </si>
  <si>
    <t>Barnes</t>
  </si>
  <si>
    <t>Bedford</t>
  </si>
  <si>
    <t>Benns</t>
  </si>
  <si>
    <t>Sandy</t>
  </si>
  <si>
    <t>Les</t>
  </si>
  <si>
    <t>Eddie</t>
  </si>
  <si>
    <t>Syd</t>
  </si>
  <si>
    <t>Hugh</t>
  </si>
  <si>
    <t>Alec</t>
  </si>
  <si>
    <t>Cecil</t>
  </si>
  <si>
    <t>Calder</t>
  </si>
  <si>
    <t>CAMERON</t>
  </si>
  <si>
    <t>CARR</t>
  </si>
  <si>
    <t>CROCKETT</t>
  </si>
  <si>
    <t>CUTHBERT</t>
  </si>
  <si>
    <t>DOLMAN</t>
  </si>
  <si>
    <t>Ferriby</t>
  </si>
  <si>
    <t>HOLMES</t>
  </si>
  <si>
    <t>Horn</t>
  </si>
  <si>
    <t>LEIGH</t>
  </si>
  <si>
    <t>Lister</t>
  </si>
  <si>
    <t>Maxwell</t>
  </si>
  <si>
    <t>PEGDEN</t>
  </si>
  <si>
    <t>REEVES</t>
  </si>
  <si>
    <t>Robinson</t>
  </si>
  <si>
    <t>STOKES</t>
  </si>
  <si>
    <t>Sweetnam</t>
  </si>
  <si>
    <t>WHEELHOUSE</t>
  </si>
  <si>
    <t>WILSON</t>
  </si>
  <si>
    <t>Letter to John Hitchman re seating arrangements</t>
  </si>
  <si>
    <t>3 draft constitution prints</t>
  </si>
  <si>
    <t>3 Committee Minutes Prints</t>
  </si>
  <si>
    <t>2 Folders (2008 &amp; 2009)</t>
  </si>
  <si>
    <t>BIRTHDAYS</t>
  </si>
  <si>
    <t>Minutes Printing</t>
  </si>
  <si>
    <t>Preferred Name</t>
  </si>
  <si>
    <t>Surname</t>
  </si>
  <si>
    <t>E-Mail Address</t>
  </si>
  <si>
    <t>393 177</t>
  </si>
  <si>
    <t>keb14@btinternet.com</t>
  </si>
  <si>
    <t>TAYLOR</t>
  </si>
  <si>
    <t>570 322</t>
  </si>
  <si>
    <t>TAYNEV24@AOL.COM</t>
  </si>
  <si>
    <t>Arthur</t>
  </si>
  <si>
    <t>LIGHTFOOT</t>
  </si>
  <si>
    <t>A</t>
  </si>
  <si>
    <t>Eric</t>
  </si>
  <si>
    <t>COOPER</t>
  </si>
  <si>
    <t>E W</t>
  </si>
  <si>
    <t>Rosemary</t>
  </si>
  <si>
    <t>394 656</t>
  </si>
  <si>
    <t>REEBCOOP@AOL.COM</t>
  </si>
  <si>
    <t>New Members Invitations</t>
  </si>
  <si>
    <t>Died 16th December 2008</t>
  </si>
  <si>
    <t>B LEWIS</t>
  </si>
  <si>
    <t>1 Wexford Close, Bourne PE10 9GY</t>
  </si>
  <si>
    <t>14 Westbourne Park, Bourne  PE10 9QS</t>
  </si>
  <si>
    <t>Stone House, 12 South Street, Bourne PE10 9LT</t>
  </si>
  <si>
    <t>C/O  25, Westbourne Park, Bourne, PE10 9QS.</t>
  </si>
  <si>
    <t>Wheatlands, 86A Northorpe, Thurlby, Bourne PE10 0HJ</t>
  </si>
  <si>
    <t>4 Quayside West, Elsea Park, Bourne PE10 0QL</t>
  </si>
  <si>
    <t>8 Barkston Close, Bourne PE10 9UB</t>
  </si>
  <si>
    <t>24 Lavender Way, Bourne PE10 9TT</t>
  </si>
  <si>
    <t>6, Barkston Close, Bourne, PE10 9UB.</t>
  </si>
  <si>
    <t>6 Lilac Close, Bourne. PE10 9TS</t>
  </si>
  <si>
    <t xml:space="preserve">Church View Farm, Folkingham Road, Morton, Bourne, PE10 0NS </t>
  </si>
  <si>
    <t>The Robbis, Manthorpe, Bourne PE10 0JE</t>
  </si>
  <si>
    <t>14b, West Road, Bourne PE10 9PS</t>
  </si>
  <si>
    <t>12 The Green,  Thurlby, Bourne PE10 0HB</t>
  </si>
  <si>
    <t xml:space="preserve"> </t>
  </si>
  <si>
    <t xml:space="preserve">    1, Pinfold Close, Thurlby, Bourne, PE10 0DP.</t>
  </si>
  <si>
    <t xml:space="preserve">    3, Orchard Close, Morton, Bourne, PE10 0NZ.</t>
  </si>
  <si>
    <t xml:space="preserve"> 24 Northorpe Lane, Thurlby, Bourne PE10 0HE</t>
  </si>
  <si>
    <t xml:space="preserve">  2, Bryony Gardens, Bourne. PE10 9TE</t>
  </si>
  <si>
    <t>26, Lavender Way, Bourne PE10 9TT</t>
  </si>
  <si>
    <t>16 Akeman Close, Bourne PE10 9RB</t>
  </si>
  <si>
    <t xml:space="preserve">  49, Westbourne Park, Bourne, PE10 9QS.</t>
  </si>
  <si>
    <t>3 Redmile Close, Dyke PE10 0DA</t>
  </si>
  <si>
    <t>601 Amberly Drive, Bluebell, Penna 19422 U.S.A.</t>
  </si>
  <si>
    <t>7 Barkston Close, Bourne PE10 9UB</t>
  </si>
  <si>
    <t>Do not include</t>
  </si>
  <si>
    <t>Reports Printing</t>
  </si>
  <si>
    <t>Voting Forms Printing</t>
  </si>
  <si>
    <t>Spare Agenda</t>
  </si>
  <si>
    <t>Welfare Assistant 1</t>
  </si>
  <si>
    <t>Payment received</t>
  </si>
  <si>
    <t>Menus</t>
  </si>
  <si>
    <t>Programmes</t>
  </si>
  <si>
    <t>Minutes printing</t>
  </si>
  <si>
    <t>Ken Rees re Honorary Membership Postage</t>
  </si>
  <si>
    <t>Corn Exchange re Spring Lunch Postage</t>
  </si>
  <si>
    <t>Constitution printing</t>
  </si>
  <si>
    <t>Members List Printing</t>
  </si>
  <si>
    <t>Social Events Printing</t>
  </si>
  <si>
    <t>D GODBER</t>
  </si>
  <si>
    <t>Died February 2009</t>
  </si>
  <si>
    <t>Minutes etc postage</t>
  </si>
  <si>
    <t>Booking forms printing</t>
  </si>
  <si>
    <t>Spring Lunch printing</t>
  </si>
  <si>
    <t>Table Decoration</t>
  </si>
  <si>
    <t>Widows</t>
  </si>
  <si>
    <t>Tips</t>
  </si>
  <si>
    <t>Sylvia Pigott</t>
  </si>
  <si>
    <t>Data Form</t>
  </si>
  <si>
    <t>yes</t>
  </si>
  <si>
    <t>Highlights printing</t>
  </si>
  <si>
    <t>Envelopes &amp; Labels</t>
  </si>
  <si>
    <t>Wishing Well 422 970</t>
  </si>
  <si>
    <t>WIDOWS</t>
  </si>
  <si>
    <t>April 2009 due to relocation</t>
  </si>
  <si>
    <t xml:space="preserve">DO NOT MENTION IN DESPATCHES
 Serious Postate Cancer will be not attend meetings until further notice </t>
  </si>
  <si>
    <t>Founder Member, Speaker Finder, 1994 President</t>
  </si>
  <si>
    <t>Spring Lunch Stars</t>
  </si>
  <si>
    <t>pabeeley@btinternet.com</t>
  </si>
  <si>
    <t>Committe Agenda Printing</t>
  </si>
  <si>
    <t>Committe Agenda Postage</t>
  </si>
  <si>
    <t>Emergeny List Printing</t>
  </si>
  <si>
    <t xml:space="preserve">Letter to JT Catering </t>
  </si>
  <si>
    <t>JT Catering Postage</t>
  </si>
  <si>
    <t>wtcollins@hotmail.com</t>
  </si>
  <si>
    <t>Notice Board</t>
  </si>
  <si>
    <t>Outstanding</t>
  </si>
  <si>
    <t>Correction</t>
  </si>
  <si>
    <t>B D MAXWELL</t>
  </si>
  <si>
    <t>The Shieling, 14 Barn Owl Close, Langtoft, PE6  9RG</t>
  </si>
  <si>
    <t>May 2009 due poor health</t>
  </si>
  <si>
    <t>BATTS</t>
  </si>
  <si>
    <t>C H</t>
  </si>
  <si>
    <t>4 Jasmine Close, Bourne, PE10 9SX</t>
  </si>
  <si>
    <t>395 894</t>
  </si>
  <si>
    <t>From Treasurer</t>
  </si>
  <si>
    <t xml:space="preserve">3, Pegasus Grove, Bourne, PE10 9UA </t>
  </si>
  <si>
    <t xml:space="preserve">41, Lavender Way, Bourne, PE10 9TT </t>
  </si>
  <si>
    <t>12, Pegasus Grove, Bourne, PE10 9UA.</t>
  </si>
  <si>
    <t>3, Redmile Close, Dyke, Bourne. PE10 0DA</t>
  </si>
  <si>
    <t>12, Leofric Avenue, Bourne, PE10 9QT.</t>
  </si>
  <si>
    <t>1, Jasmine Close, Bourne, PE10 9SX.</t>
  </si>
  <si>
    <t>35, Churchill Avenue, Bourne, PE10 9QA</t>
  </si>
  <si>
    <t>85, Northorpe Lane, Thurlby PE10 0HG</t>
  </si>
  <si>
    <t>47, Stanley Street, Bourne, PE10 9BJ</t>
  </si>
  <si>
    <t>40, Stanley Street, Bourne, PE10 9BL</t>
  </si>
  <si>
    <t>48, Grosvenor Ave., Bourne PE10 9HU</t>
  </si>
  <si>
    <t>3, Barkston Close, Bourne. PE10 9UB</t>
  </si>
  <si>
    <t>15, Godsey Lane, Market Deeping, PE6  8HT.</t>
  </si>
  <si>
    <t>9, High Street, Thurlby, Bourne PE10 0ED</t>
  </si>
  <si>
    <t>1 Dorchester Avenue PE10 9HX</t>
  </si>
  <si>
    <t>Tony Saunders Postage</t>
  </si>
  <si>
    <t>Colin Batts Postage</t>
  </si>
  <si>
    <t>M I McGARRY</t>
  </si>
  <si>
    <t>GRACE</t>
  </si>
  <si>
    <t>Bramley,364 Bourne Rd., Pode Hole, Spalding PE11 3LL</t>
  </si>
  <si>
    <t>Print Membership Certificate for Colin Batts</t>
  </si>
  <si>
    <t>Print Constitution for Colin Batts</t>
  </si>
  <si>
    <t>Will notify when ready to return</t>
  </si>
  <si>
    <t>gpforbat@btinternet.com</t>
  </si>
  <si>
    <t>Died 8th June 2009</t>
  </si>
  <si>
    <t>Graham</t>
  </si>
  <si>
    <t>GARRETT</t>
  </si>
  <si>
    <t>G N</t>
  </si>
  <si>
    <t>Jasmine Cottage, 13 The Green, Thurlby, Bourne, PE10 0HB</t>
  </si>
  <si>
    <t>425 357</t>
  </si>
  <si>
    <t>WRIGHT</t>
  </si>
  <si>
    <t>16A High Street, Thurlby, Bourne, PE10 0EE</t>
  </si>
  <si>
    <t>May Attend</t>
  </si>
  <si>
    <t>TRASK</t>
  </si>
  <si>
    <t>T W</t>
  </si>
  <si>
    <t xml:space="preserve">Celia </t>
  </si>
  <si>
    <t>39 Swallow Hill, Thurlby, Bourne, PE10 0JB</t>
  </si>
  <si>
    <t>423 970</t>
  </si>
  <si>
    <t>tom.trask@btinternet.com</t>
  </si>
  <si>
    <t>John Macmillan Postage</t>
  </si>
  <si>
    <t>Tom Trask Postage</t>
  </si>
  <si>
    <t>Postage to PIC</t>
  </si>
  <si>
    <t>37 Batholomew Court Bradshaw Lane Grappenhall WA4 2JW</t>
  </si>
  <si>
    <t>pamelawarren9@aol.com</t>
  </si>
  <si>
    <t>Ladies Lunch Menus and Booking forms</t>
  </si>
  <si>
    <t>MACMILLAN</t>
  </si>
  <si>
    <t>13 East Street, Rippingale, Bourne, PE10 0SS</t>
  </si>
  <si>
    <t>440 344</t>
  </si>
  <si>
    <t>STUBBS</t>
  </si>
  <si>
    <t>Rita</t>
  </si>
  <si>
    <t>A L</t>
  </si>
  <si>
    <t>2 Saxon Way, Bourne, PE10 9QX</t>
  </si>
  <si>
    <t>393 076</t>
  </si>
  <si>
    <t>alstubbs@btinternet.com</t>
  </si>
  <si>
    <t>Members Acceptance Letters and Ladies Lunch</t>
  </si>
  <si>
    <t>Remaining Seats</t>
  </si>
  <si>
    <t>garretts@grahamandjenny.plus.com</t>
  </si>
  <si>
    <t>POSTAL</t>
  </si>
  <si>
    <t>colinbatts@btinternet.com</t>
  </si>
  <si>
    <t xml:space="preserve">   8, Maple Gardens, Bourne PE10 9DW</t>
  </si>
  <si>
    <t>c/o Midwyche, Upper Colwall, Malvern, WR13 6PY</t>
  </si>
  <si>
    <t>AGM Calling Notice</t>
  </si>
  <si>
    <t>AudreyDerekHall@GoogleMail.com</t>
  </si>
  <si>
    <t>timbla7@btinternet.com</t>
  </si>
  <si>
    <t>23 Browning Court, Manning Road, Bourne, PE10 9FA</t>
  </si>
  <si>
    <t>M HORNE</t>
  </si>
  <si>
    <t>Flat 1 Bourne House, 46 West Street, Bourne, PE10 9PD</t>
  </si>
  <si>
    <t>Died 15th February 2009</t>
  </si>
  <si>
    <t>AGM Pack Printing</t>
  </si>
  <si>
    <t>AGM Pack Postage</t>
  </si>
  <si>
    <t>Died 7th January 2010</t>
  </si>
  <si>
    <t>Birthday</t>
  </si>
  <si>
    <t>Honorary Member Jan 2010</t>
  </si>
  <si>
    <t>Harry</t>
  </si>
  <si>
    <t>BRAID</t>
  </si>
  <si>
    <t>Sybil</t>
  </si>
  <si>
    <t xml:space="preserve">H K </t>
  </si>
  <si>
    <t>28 Scottlethorpe Road, Edenham, PE10 0LN</t>
  </si>
  <si>
    <t>harrybraid@hotmail.com</t>
  </si>
  <si>
    <t>591 003</t>
  </si>
  <si>
    <t>Postage to Harry Braid &amp; Ven Field re membership</t>
  </si>
  <si>
    <t>Column Labels</t>
  </si>
  <si>
    <t>Postage Minutes &amp; Agenda &amp; Highlights etc</t>
  </si>
  <si>
    <t>Printing Calanders</t>
  </si>
  <si>
    <t>Printing Highlights</t>
  </si>
  <si>
    <t>Printing menus</t>
  </si>
  <si>
    <t>Printing Agendas</t>
  </si>
  <si>
    <t>Printing Members Listing</t>
  </si>
  <si>
    <t>426 394</t>
  </si>
  <si>
    <t>Roast Beef</t>
  </si>
  <si>
    <t>Posting Highlights</t>
  </si>
  <si>
    <t>Appt. 4, The Old Corn Mill, South Street, Bourne.  PE10 9GN</t>
  </si>
  <si>
    <t>Prawn Cocktail</t>
  </si>
  <si>
    <t>Ron Watson</t>
  </si>
  <si>
    <t>John Spooner</t>
  </si>
  <si>
    <t>Chris Searl</t>
  </si>
  <si>
    <t>Celia Watson</t>
  </si>
  <si>
    <t>Margaret Spooner</t>
  </si>
  <si>
    <t>Died Feb 2010</t>
  </si>
  <si>
    <t>Ted Kelby</t>
  </si>
  <si>
    <t>Dot Kelby</t>
  </si>
  <si>
    <t>Derek Hall</t>
  </si>
  <si>
    <t>Audrey Hall</t>
  </si>
  <si>
    <t>Brian Jenkins</t>
  </si>
  <si>
    <t>Joy Jenkins</t>
  </si>
  <si>
    <t>Trevor Horn</t>
  </si>
  <si>
    <t>Ann Horn</t>
  </si>
  <si>
    <t>Anne Hewitt</t>
  </si>
  <si>
    <t>Henry Hewitt</t>
  </si>
  <si>
    <t>Resigned Feb 2010</t>
  </si>
  <si>
    <t>John Bryce</t>
  </si>
  <si>
    <t>Christine Bryce</t>
  </si>
  <si>
    <t>John Eden</t>
  </si>
  <si>
    <t>Jane Eden</t>
  </si>
  <si>
    <t>VEG Will notify if coming</t>
  </si>
  <si>
    <t>Frank Rylott</t>
  </si>
  <si>
    <t>Marie Rylott</t>
  </si>
  <si>
    <t>Brian Corpe</t>
  </si>
  <si>
    <t>Ron Pearson</t>
  </si>
  <si>
    <t>Kathleen Pearson</t>
  </si>
  <si>
    <t>Vic</t>
  </si>
  <si>
    <t>BILLITT</t>
  </si>
  <si>
    <t>Jennifer</t>
  </si>
  <si>
    <t>V W</t>
  </si>
  <si>
    <t>16 North Road, Bourne, PE10 9AP</t>
  </si>
  <si>
    <t>vbillitt@live.co.uk</t>
  </si>
  <si>
    <t>426 721</t>
  </si>
  <si>
    <t>Wishing Well</t>
  </si>
  <si>
    <t>Printing Spring Lunch Programmes</t>
  </si>
  <si>
    <t>Anne Corpe</t>
  </si>
  <si>
    <t>annger@sky.com</t>
  </si>
  <si>
    <t>Printing Committee agenda</t>
  </si>
  <si>
    <t>Printing Committee Minutes</t>
  </si>
  <si>
    <t>Resigned May 2010</t>
  </si>
  <si>
    <t>Died 20th May 2010</t>
  </si>
  <si>
    <t>Microphone Stand (Invoice attached)</t>
  </si>
  <si>
    <t>Died 1st June 2010</t>
  </si>
  <si>
    <t>Microphone Clip &amp; Bag (Invoice attached)</t>
  </si>
  <si>
    <t>Resigned 31st May 2010</t>
  </si>
  <si>
    <t>A BRADSHAW</t>
  </si>
  <si>
    <t>Postage to Paul Boothman</t>
  </si>
  <si>
    <t>Postage to Roelof Karsten</t>
  </si>
  <si>
    <t>K M FIELD</t>
  </si>
  <si>
    <t>Paul</t>
  </si>
  <si>
    <t>BOOTHMAN</t>
  </si>
  <si>
    <t>P A</t>
  </si>
  <si>
    <t>9 Woodland Avenue, Bourne, PE10 9RU</t>
  </si>
  <si>
    <t>422 961</t>
  </si>
  <si>
    <t>Cheese &amp; Biscuits</t>
  </si>
  <si>
    <t xml:space="preserve">Flat 45, Old School Court, School Road, Wheaton Aston, STAFFORD, ST19 9RN
</t>
  </si>
  <si>
    <t>salmogeo2774@btinternet.com</t>
  </si>
  <si>
    <t>Digby Court, Christophers Lane, Bourne, PE10 9AZ</t>
  </si>
  <si>
    <t>422 035</t>
  </si>
  <si>
    <t>Average Age</t>
  </si>
  <si>
    <t>AGE</t>
  </si>
  <si>
    <t>Prefered</t>
  </si>
  <si>
    <t>Next Member No</t>
  </si>
  <si>
    <t>TITLE</t>
  </si>
  <si>
    <t>Initial &amp; Surname</t>
  </si>
  <si>
    <t>Forename</t>
  </si>
  <si>
    <t>Address</t>
  </si>
  <si>
    <t>Phone</t>
  </si>
  <si>
    <t>E-Mail</t>
  </si>
  <si>
    <t>Address and Phone Number only appears below if the lady concerned has given her permission</t>
  </si>
  <si>
    <t>Meeting Notes printing</t>
  </si>
  <si>
    <t>Barry</t>
  </si>
  <si>
    <t>CLARK</t>
  </si>
  <si>
    <t>19A Churchill Avenue, Bourne, PE10 9QA</t>
  </si>
  <si>
    <t>423 552</t>
  </si>
  <si>
    <t>CORNER</t>
  </si>
  <si>
    <t>Hilary</t>
  </si>
  <si>
    <t>Cornerways, 2 Arakan Way, Bourne, PE10 9YQ</t>
  </si>
  <si>
    <t>392 756</t>
  </si>
  <si>
    <t>john.corner1@virgin.net</t>
  </si>
  <si>
    <t>J R B</t>
  </si>
  <si>
    <t>Alida</t>
  </si>
  <si>
    <t>Membership Acceptance Letter Printing</t>
  </si>
  <si>
    <t>Membership Acceptance Letter Postage</t>
  </si>
  <si>
    <t>Printing Ladies Lunch form for John Macmillan</t>
  </si>
  <si>
    <t>Posting LL Form to John Macmillan</t>
  </si>
  <si>
    <t>01 785 841 110</t>
  </si>
  <si>
    <t>D G BEDFORD</t>
  </si>
  <si>
    <t>The Walnuts, 86, Station Street, Rippingale PE10 0TA</t>
  </si>
  <si>
    <t>10, Wendover Close, Rippingale, PE10 0TQ</t>
  </si>
  <si>
    <t>Flat 28, Welland Mews, Stamford, PE9  2LW</t>
  </si>
  <si>
    <t>26, Beech Avenue, Bourne, PE10 9RR</t>
  </si>
  <si>
    <t>12, Maple Gardens, Bourne, PE10 9DW</t>
  </si>
  <si>
    <t>14, Mountbatten Way, Bourne, PE10 9YA</t>
  </si>
  <si>
    <t>15, Cedar Drive, Bourne, PE10 9SQ</t>
  </si>
  <si>
    <t>24, Mountbatten Way, Bourne, PE10 9YA</t>
  </si>
  <si>
    <t>27, Gladstone Street, Bourne, PE10 9AY</t>
  </si>
  <si>
    <t>16, Dorchester Avenue, Bourne, PE10 9HX</t>
  </si>
  <si>
    <t>49, Gladstone Street, Bourne, PE10 9AY</t>
  </si>
  <si>
    <t>71, Beech Avenue, Bourne, PE10 9RZ</t>
  </si>
  <si>
    <t>18, Stainfield Road, Hanthorpe, Bourne, PE10 0RE</t>
  </si>
  <si>
    <t>2, Kime Close, Folkingham,   NG34 0UF</t>
  </si>
  <si>
    <t>35, Meadowgate, Bourne, PE10 9EY</t>
  </si>
  <si>
    <t>29, St. Paul's Gardens, Bourne, PE10 9JH</t>
  </si>
  <si>
    <t>124, Beech Avenue, Bourne, PE10 9RB</t>
  </si>
  <si>
    <t>5, Lonsdale Grove, Bourne, PE10 9UE</t>
  </si>
  <si>
    <t>42 Gladstone Street PE10 9AX</t>
  </si>
  <si>
    <t>60a, Edinburgh Crescent, Bourne, PE10 9DU</t>
  </si>
  <si>
    <t>58, Gladstone Street, Bourne, PE10 9AX</t>
  </si>
  <si>
    <t>29, Mill Drove, Bourne, PE10 9BY</t>
  </si>
  <si>
    <t>Bluebell Cottage, Cawthorpe, Bourne, PE10 0AR</t>
  </si>
  <si>
    <t>4, Maple Gardens, Bourne, PE10 9DW</t>
  </si>
  <si>
    <t>100, Northorpe, Thurlby, Bourne, PE10 0HZ</t>
  </si>
  <si>
    <t>1, Tudor Close, Thurlby, Bourne, PE10 0QJ</t>
  </si>
  <si>
    <t>56, Grosvenor Avenue, Bourne, PE10 9HU</t>
  </si>
  <si>
    <t>25, Westbourne Park, Bourne, PE10 9QS</t>
  </si>
  <si>
    <t>12, Leofric Avenue, Bourne, PE10 9QT</t>
  </si>
  <si>
    <t>24, Cecil Close, Bourne, PE10 9QP</t>
  </si>
  <si>
    <t>1, Pinfold Close, Thurlby, Bourne, PE10 0DP</t>
  </si>
  <si>
    <t>26, West Road, The Villas, Bourne, PE10 9PU</t>
  </si>
  <si>
    <t>29, Cedar Drive, Bourne, PE10 9SQ</t>
  </si>
  <si>
    <t>9, Pegasus Grove, Bourne, PE10 9UA</t>
  </si>
  <si>
    <t>johnbryce@hotmail.co.uk</t>
  </si>
  <si>
    <t>Committee Meeting Coffee</t>
  </si>
  <si>
    <t>Need to check if well enough</t>
  </si>
  <si>
    <t>celronw14@talktalk.net</t>
  </si>
  <si>
    <t>j.spooner153@btinternet.com</t>
  </si>
  <si>
    <t>7 Barkston Close, Bourne, PE10 9UB</t>
  </si>
  <si>
    <t>6 Lavender Way, Bourne PE10 9TT</t>
  </si>
  <si>
    <t>4, Waterside Close, Bourne, PE10 9BW</t>
  </si>
  <si>
    <t>Oct Minutes Printing</t>
  </si>
  <si>
    <t>Nov Agenda Printing</t>
  </si>
  <si>
    <t xml:space="preserve">Postage Minutes/Agenda </t>
  </si>
  <si>
    <t>Print Constitution - Denys Barker</t>
  </si>
  <si>
    <t xml:space="preserve">Cost </t>
  </si>
  <si>
    <t>£</t>
  </si>
  <si>
    <t>Menus, notes for next meeting, etc.</t>
  </si>
  <si>
    <t>Copies of items for discussion with Wishing Well</t>
  </si>
  <si>
    <t>Cttee Xmas Dinner invitation &amp; menu</t>
  </si>
  <si>
    <t>Photo Plus paper - logo for wreath</t>
  </si>
  <si>
    <t>Officer's Reports November (d/sided)</t>
  </si>
  <si>
    <t xml:space="preserve"> "Help" Questionnaire</t>
  </si>
  <si>
    <t>2011 &amp; Cttee Xmas menus (meeting &amp; for W/Well)</t>
  </si>
  <si>
    <t>Parsnip Soup</t>
  </si>
  <si>
    <t>Pate</t>
  </si>
  <si>
    <t>Turkey</t>
  </si>
  <si>
    <t>Cheesecake</t>
  </si>
  <si>
    <t>Profiteroles</t>
  </si>
  <si>
    <t>Xmas Pudding</t>
  </si>
  <si>
    <t>Brian Hubbert</t>
  </si>
  <si>
    <t>Fish Pie</t>
  </si>
  <si>
    <t>Lamb</t>
  </si>
  <si>
    <t>Filo</t>
  </si>
  <si>
    <t>?Fruit salad instead of profiteroles, if possible</t>
  </si>
  <si>
    <t>Peter Page</t>
  </si>
  <si>
    <t>Barbara Page</t>
  </si>
  <si>
    <t>None</t>
  </si>
  <si>
    <t>Description</t>
  </si>
  <si>
    <t>Year Aquired</t>
  </si>
  <si>
    <t>Value when bought</t>
  </si>
  <si>
    <t>Current Location</t>
  </si>
  <si>
    <t>Shredder</t>
  </si>
  <si>
    <t>Secretary's Medal</t>
  </si>
  <si>
    <t>Minute Books etc</t>
  </si>
  <si>
    <t>Mike Stand</t>
  </si>
  <si>
    <t>Lectern with Gavel</t>
  </si>
  <si>
    <t>Vice Chairman's Medal</t>
  </si>
  <si>
    <t>Treasurer's Medal</t>
  </si>
  <si>
    <t>Past President's Tableau</t>
  </si>
  <si>
    <t>nevillehydes@hotmail.co.uk</t>
  </si>
  <si>
    <t>11, Orchard Close, Morton, Bourne, PE10 0NZ</t>
  </si>
  <si>
    <t>Died Dec 2010</t>
  </si>
  <si>
    <t>AGM Printing</t>
  </si>
  <si>
    <t>Postage - meeting notification</t>
  </si>
  <si>
    <t>Printing letters - meeting notification</t>
  </si>
  <si>
    <t>Printing AGM minutes and Social Report</t>
  </si>
  <si>
    <t>Welfare Assistant 2</t>
  </si>
  <si>
    <t>Printing letters - comittee agenda &amp; survey results</t>
  </si>
  <si>
    <t>Postage - letters</t>
  </si>
  <si>
    <t>Compatibility Report for PROBUS MEMBERSHIP.xls</t>
  </si>
  <si>
    <t>Run on 19/01/2011 16:44</t>
  </si>
  <si>
    <t>The following features in this workbook are not supported by earlier versions of Excel. These features may be lost or degraded when opening this workbook in an earlier version of Excel or if you save this workbook in an earlier file format.</t>
  </si>
  <si>
    <t>Significant loss of functionality</t>
  </si>
  <si>
    <t># of occurrences</t>
  </si>
  <si>
    <t>Version</t>
  </si>
  <si>
    <t>One or more functions in this workbook are not available in versions prior to Excel 2007. When recalculated in earlier versions, these functions will return a #NAME? error instead of their current results.</t>
  </si>
  <si>
    <t>2010 STATS'!Q1</t>
  </si>
  <si>
    <t>Excel 97-2003</t>
  </si>
  <si>
    <t>2008'!O1</t>
  </si>
  <si>
    <t>2009'!Q1</t>
  </si>
  <si>
    <t>Some cells have overlapping conditional formatting ranges. Earlier versions of Excel will not evaluate all of the conditional formatting rules on the overlapping cells. The overlapping cells will show different conditional formatting.</t>
  </si>
  <si>
    <t>MEMBERS'!P114</t>
  </si>
  <si>
    <t>LUNCH'!D14:D19</t>
  </si>
  <si>
    <t>LUNCH'!D11:D13</t>
  </si>
  <si>
    <t>LUNCH'!D6</t>
  </si>
  <si>
    <t>2010 STATS'!D20:D28</t>
  </si>
  <si>
    <t>2010 STATS'!D15:D18</t>
  </si>
  <si>
    <t>2010 STATS'!D30:D65</t>
  </si>
  <si>
    <t>2010 STATS'!D67</t>
  </si>
  <si>
    <t>2010 STATS'!E19:P67</t>
  </si>
  <si>
    <t>2010 STATS'!E13:P18</t>
  </si>
  <si>
    <t>2010 STATS'!E10:P12</t>
  </si>
  <si>
    <t>2010 STATS'!L9:P9</t>
  </si>
  <si>
    <t>2010 STATS'!E7:P8</t>
  </si>
  <si>
    <t>2010 STATS'!E4:P6</t>
  </si>
  <si>
    <t>2010 STATS'!A19:A67</t>
  </si>
  <si>
    <t>2010 STATS'!A13:A18</t>
  </si>
  <si>
    <t>2010 STATS'!A9:A12</t>
  </si>
  <si>
    <t>2010 STATS'!A7:A8</t>
  </si>
  <si>
    <t>2010 STATS'!A4:A6</t>
  </si>
  <si>
    <t>2010 STATS'!C7</t>
  </si>
  <si>
    <t>2010 STATS'!S7</t>
  </si>
  <si>
    <t>2010 STATS'!C9</t>
  </si>
  <si>
    <t>2008'!C15</t>
  </si>
  <si>
    <t>2009'!D28:P68</t>
  </si>
  <si>
    <t>2009'!D13:D26</t>
  </si>
  <si>
    <t>2009'!D71:D74</t>
  </si>
  <si>
    <t>2009'!D70</t>
  </si>
  <si>
    <t>2009'!P27</t>
  </si>
  <si>
    <t>2009'!M27:O27</t>
  </si>
  <si>
    <t>2009'!E4:P4</t>
  </si>
  <si>
    <t>2009'!E5:J26</t>
  </si>
  <si>
    <t>2009'!M5:P26</t>
  </si>
  <si>
    <t>2009'!L5:L27</t>
  </si>
  <si>
    <t>2009'!K5:K27</t>
  </si>
  <si>
    <t>2009'!P69</t>
  </si>
  <si>
    <t>2009'!M69:O69</t>
  </si>
  <si>
    <t>2009'!L69</t>
  </si>
  <si>
    <t>2009'!K69</t>
  </si>
  <si>
    <t>2009'!E70:P74</t>
  </si>
  <si>
    <t>2009'!B27</t>
  </si>
  <si>
    <t>2009'!A4:A80</t>
  </si>
  <si>
    <t>One or more cells in this workbook contain a conditional formatting type that is not supported in earlier versions of Excel, such as data bars, color scales, or icon sets.</t>
  </si>
  <si>
    <t>MEMBERS'!N2:P98</t>
  </si>
  <si>
    <t>MEMBERS'!B99:P65523</t>
  </si>
  <si>
    <t>RETIRED'!N1:O15</t>
  </si>
  <si>
    <t>RETIRED'!O33:O34</t>
  </si>
  <si>
    <t>RETIRED'!K33:K34</t>
  </si>
  <si>
    <t>Some cells contain conditional formatting with the 'Stop if True' option cleared. Earlier versions of Excel do not recognize this option and will stop after the first true condition.</t>
  </si>
  <si>
    <t>EMERGENCY'!C1:E1</t>
  </si>
  <si>
    <t>LUNCH'!D3:F80</t>
  </si>
  <si>
    <t>2010 STATS'!A4:S67</t>
  </si>
  <si>
    <t>2008'!A4:Q72</t>
  </si>
  <si>
    <t>2009'!B4:S78</t>
  </si>
  <si>
    <t>Minor loss of fidelity</t>
  </si>
  <si>
    <t>Some data in this workbook is filtered by more than two criteria. Rows that are hidden by the filter will remain hidden, but the filter itself will not display correctly in earlier versions of Excel.</t>
  </si>
  <si>
    <t>Spring Lunch'!A9:AA119</t>
  </si>
  <si>
    <t>A PivotTable style is applied to a PivotTable in this workbook. PivotTable style formatting cannot be displayed in earlier versions of Excel.</t>
  </si>
  <si>
    <t>EMERGENCY'!B68:C80</t>
  </si>
  <si>
    <t>EMERGENCY'!G29:H38</t>
  </si>
  <si>
    <t>EMERGENCY'!B3:C12</t>
  </si>
  <si>
    <t>EMERGENCY'!B16:C24</t>
  </si>
  <si>
    <t>EMERGENCY'!B55:C64</t>
  </si>
  <si>
    <t>EMERGENCY'!G3:H11</t>
  </si>
  <si>
    <t>EMERGENCY'!G55:H64</t>
  </si>
  <si>
    <t>EMERGENCY'!B42:C50</t>
  </si>
  <si>
    <t>EMERGENCY'!G16:H25</t>
  </si>
  <si>
    <t>EMERGENCY'!B29:C38</t>
  </si>
  <si>
    <t>EMERGENCY'!G42:H51</t>
  </si>
  <si>
    <t>LUNCH'!L82:M94</t>
  </si>
  <si>
    <t>A PivotTable in this workbook will not work in versions prior to Excel 2007. Only PivotTables that are created in Compatibility Mode will work in earlier versions of Excel.</t>
  </si>
  <si>
    <t>Some cells or styles in this workbook contain formatting that is not supported by the selected file format. These formats will be converted to the closest format available.</t>
  </si>
  <si>
    <t>4GB Flash Drive for archives</t>
  </si>
  <si>
    <t>Chairman's Chain</t>
  </si>
  <si>
    <t>Draft Calendar Printing</t>
  </si>
  <si>
    <t>Easel (telescopic)</t>
  </si>
  <si>
    <t>11 Orchard Clo, Morton, Bourne, PE10 0NZ</t>
  </si>
  <si>
    <t>Printing Highlights January 2011</t>
  </si>
  <si>
    <t>Postage Highlights January 2011</t>
  </si>
  <si>
    <t xml:space="preserve">Peter </t>
  </si>
  <si>
    <t>25 Westbourne Park, Bourne, PE10 9QS</t>
  </si>
  <si>
    <t xml:space="preserve"> A H</t>
  </si>
  <si>
    <t>D PAYNE</t>
  </si>
  <si>
    <t>Correspondence Eden/Rylott</t>
  </si>
  <si>
    <t xml:space="preserve">           "                           "           stamps</t>
  </si>
  <si>
    <t>8"x5" cards for 2011 Calendar (Fovia)</t>
  </si>
  <si>
    <t>Printing Committee Agendas &amp; papers</t>
  </si>
  <si>
    <t>Printing February 2011 Agenda</t>
  </si>
  <si>
    <t xml:space="preserve">Printing January 2011 Minutes </t>
  </si>
  <si>
    <t>Printing etc</t>
  </si>
  <si>
    <t>Travel</t>
  </si>
  <si>
    <t>Other</t>
  </si>
  <si>
    <t xml:space="preserve">Easel (for noticeboard) </t>
  </si>
  <si>
    <t>2 lever arch files (£1.25+1.24)</t>
  </si>
  <si>
    <t>Printing Meetings Calendar</t>
  </si>
  <si>
    <t>Printing Cttee minutes and agendas (inc. drafts)</t>
  </si>
  <si>
    <t>Postage Cttee minutes and agendas</t>
  </si>
  <si>
    <t xml:space="preserve"> President</t>
  </si>
  <si>
    <t>Printing Officers' Report Feb (d/sided)</t>
  </si>
  <si>
    <t>Printing Aide-Memoires, Memb. List for Feb</t>
  </si>
  <si>
    <t>Printng spare Jan minutes</t>
  </si>
  <si>
    <t>Printing spare Agendas</t>
  </si>
  <si>
    <t>(Multiple Items)</t>
  </si>
  <si>
    <t>Press Officer 2010-</t>
  </si>
  <si>
    <t>Secretary (2008-2010), Welfare Assistant 2011-</t>
  </si>
  <si>
    <t>Speaker Finder 2011-</t>
  </si>
  <si>
    <t>Died 26th January 2011</t>
  </si>
  <si>
    <t>Fax Machine</t>
  </si>
  <si>
    <t>Printing Notes for Committee</t>
  </si>
  <si>
    <t>Printing draft material, various</t>
  </si>
  <si>
    <t>Printing Spring lunch booking form (for Cttee)</t>
  </si>
  <si>
    <t>Printing Spring lunch menu (for Cttee)</t>
  </si>
  <si>
    <t>Printing Holiday booking form (for Cttee)</t>
  </si>
  <si>
    <t>Printing Attendance stats graphs</t>
  </si>
  <si>
    <t>Postage - widows, members, and non-member hols.</t>
  </si>
  <si>
    <t>Postage - members (minutes/agenda)</t>
  </si>
  <si>
    <t>C5 envelopes (500) [ALL other env supplied by PEP)</t>
  </si>
  <si>
    <t>Printing Spring Lunch flyer</t>
  </si>
  <si>
    <t>Printing Northumberland holiday flyer</t>
  </si>
  <si>
    <t>Printing Feb Highlights</t>
  </si>
  <si>
    <t>Printing 2011 Membership List (2/d-sided pages)</t>
  </si>
  <si>
    <t>Printing Comp slips for mailings</t>
  </si>
  <si>
    <t>Printing Feb minutes (2 pages)</t>
  </si>
  <si>
    <t>Printing March Agenda</t>
  </si>
  <si>
    <t xml:space="preserve">Printing Comp slips (JDS, JB) &amp; Headed Paper </t>
  </si>
  <si>
    <r>
      <rPr>
        <sz val="12"/>
        <rFont val="Monotype Sorts"/>
        <charset val="2"/>
      </rPr>
      <t>H</t>
    </r>
    <r>
      <rPr>
        <sz val="10"/>
        <rFont val="Arial"/>
        <family val="2"/>
      </rPr>
      <t xml:space="preserve"> For disposal</t>
    </r>
  </si>
  <si>
    <t>Will notify if coming</t>
  </si>
  <si>
    <t>Resigned March 2011</t>
  </si>
  <si>
    <t>Stubbs</t>
  </si>
  <si>
    <t>7.5% of Meal Cost</t>
  </si>
  <si>
    <t>Raspberry Pavlova</t>
  </si>
  <si>
    <t>Michael Coates</t>
  </si>
  <si>
    <t>Mary Coates</t>
  </si>
  <si>
    <t>Jim Hill</t>
  </si>
  <si>
    <t>Tim Bladon</t>
  </si>
  <si>
    <t>Barry Clark</t>
  </si>
  <si>
    <t>Bill Smedley</t>
  </si>
  <si>
    <t>May McCandless</t>
  </si>
  <si>
    <t>Vera Clarke</t>
  </si>
  <si>
    <t>Eileen Wylde</t>
  </si>
  <si>
    <t>Peter Tory</t>
  </si>
  <si>
    <t>Mavis Tory</t>
  </si>
  <si>
    <t>Paul Boothman</t>
  </si>
  <si>
    <t>Brenda Boothman</t>
  </si>
  <si>
    <t>Roy Kelby</t>
  </si>
  <si>
    <t>Sheila Kelby</t>
  </si>
  <si>
    <t>Gillian McEvoy</t>
  </si>
  <si>
    <t>Julia Delaine-Smith</t>
  </si>
  <si>
    <t>Graham Garrett</t>
  </si>
  <si>
    <t>Jenny Garrett</t>
  </si>
  <si>
    <t>Colin York</t>
  </si>
  <si>
    <t>Trevor Peacock</t>
  </si>
  <si>
    <t>Valerie Peacock</t>
  </si>
  <si>
    <t>Alan Weatherley</t>
  </si>
  <si>
    <t>Pauline Weatherley</t>
  </si>
  <si>
    <t>Neil Crosby</t>
  </si>
  <si>
    <t>Beatrice Crosby</t>
  </si>
  <si>
    <t>Terry Colley</t>
  </si>
  <si>
    <t>Barbara Lewis</t>
  </si>
  <si>
    <t>Jackie Searl</t>
  </si>
  <si>
    <t>Alan Derry</t>
  </si>
  <si>
    <t>Dorothy Payne</t>
  </si>
  <si>
    <t>Raffle</t>
  </si>
  <si>
    <t xml:space="preserve"> GAIN/LOSS</t>
  </si>
  <si>
    <t>Raffle est profit @ £3pc</t>
  </si>
  <si>
    <t xml:space="preserve">D A </t>
  </si>
  <si>
    <t>Robert Kitchener</t>
  </si>
  <si>
    <t>Carole Kitchener</t>
  </si>
  <si>
    <t xml:space="preserve">Printing Aide-Memoires, </t>
  </si>
  <si>
    <t>Printing Officers' Report Mar (d/sided)</t>
  </si>
  <si>
    <t>Printing spare minutes</t>
  </si>
  <si>
    <t>Printing spare agenda</t>
  </si>
  <si>
    <t>Printing draft material, various (incl. S/Lunch)</t>
  </si>
  <si>
    <t>Printing March Highlights</t>
  </si>
  <si>
    <t>Printing March Minutes (2pp)</t>
  </si>
  <si>
    <t>Printing April Agendas</t>
  </si>
  <si>
    <t>Printing "Heart Attack" (3pp)</t>
  </si>
  <si>
    <t xml:space="preserve">Postage - Highlights </t>
  </si>
  <si>
    <t>Edwina Richards</t>
  </si>
  <si>
    <t>Dorothy Aldred</t>
  </si>
  <si>
    <t>Daphne Wells</t>
  </si>
  <si>
    <t>John MacMillan</t>
  </si>
  <si>
    <t>Ann Cuthbert</t>
  </si>
  <si>
    <t>Postage - Minutes/agendas</t>
  </si>
  <si>
    <t>Booking form/Spring Lunch menu - Boothman</t>
  </si>
  <si>
    <t>Postage - forms to Boothman</t>
  </si>
  <si>
    <t>Pamela Warren</t>
  </si>
  <si>
    <t>Maximum (12x8)</t>
  </si>
  <si>
    <t>Alan Jones</t>
  </si>
  <si>
    <t>Irene Robinson</t>
  </si>
  <si>
    <t>Derek Robinson</t>
  </si>
  <si>
    <t>Yvonne Cutts</t>
  </si>
  <si>
    <t>Audrey Jyssum</t>
  </si>
  <si>
    <t>Sheila</t>
  </si>
  <si>
    <t>Postage March Highlights</t>
  </si>
  <si>
    <t>Printing April Minutes</t>
  </si>
  <si>
    <t>Printing May Agendas</t>
  </si>
  <si>
    <t>Postage Minutes/Agendas</t>
  </si>
  <si>
    <t>Printing Labels - March &amp; April postings</t>
  </si>
  <si>
    <t>Died April 16, 2011</t>
  </si>
  <si>
    <t>Pring papers for Committee meeting 18/4</t>
  </si>
  <si>
    <t>Letter - Wishing Well</t>
  </si>
  <si>
    <t>menu card for Spring Lunch</t>
  </si>
  <si>
    <t>place cards  for Spring Lunch</t>
  </si>
  <si>
    <t>Letter - Applebys</t>
  </si>
  <si>
    <t>Draft List and Charts for Spring Lunch</t>
  </si>
  <si>
    <t xml:space="preserve">Community Car Scheme Leaflet copying </t>
  </si>
  <si>
    <t>Upgrade TablePlan software (original bought by PEP)</t>
  </si>
  <si>
    <t xml:space="preserve">GAIN/LOSS </t>
  </si>
  <si>
    <t>Secretary 2011-</t>
  </si>
  <si>
    <t>TOTALS</t>
  </si>
  <si>
    <t xml:space="preserve"> Surplus</t>
  </si>
  <si>
    <t>Net Surplus</t>
  </si>
  <si>
    <r>
      <rPr>
        <sz val="12"/>
        <rFont val="Arial"/>
        <family val="2"/>
      </rPr>
      <t>Refunds</t>
    </r>
    <r>
      <rPr>
        <sz val="11"/>
        <rFont val="Arial"/>
        <family val="2"/>
      </rPr>
      <t xml:space="preserve"> </t>
    </r>
    <r>
      <rPr>
        <sz val="10"/>
        <rFont val="Abadi MT Condensed"/>
        <family val="2"/>
      </rPr>
      <t>(absence due to illness)</t>
    </r>
  </si>
  <si>
    <t>Printing Officers' Report May (3pp)</t>
  </si>
  <si>
    <t>Printing Aide-Memoires</t>
  </si>
  <si>
    <t>Printing docs for Sec &amp; Pres.</t>
  </si>
  <si>
    <t xml:space="preserve">H Nichols </t>
  </si>
  <si>
    <t>Printing Fliers/Booking forms - day trips (3 sheets)</t>
  </si>
  <si>
    <t>Printing May Minutes (3 sheets)</t>
  </si>
  <si>
    <t>Printing June Agenda</t>
  </si>
  <si>
    <t>Printing May Highlights (2 d/sided)</t>
  </si>
  <si>
    <t>Printing May attendance list</t>
  </si>
  <si>
    <t>1st because urgent notice (day trip)</t>
  </si>
  <si>
    <t>Postage Highlights &amp; Outings forms</t>
  </si>
  <si>
    <t>Postage Minutes, Agenda, &amp; Outings forms</t>
  </si>
  <si>
    <t>S PIGGOTT</t>
  </si>
  <si>
    <t>16A High Street, Thurlby PE10 0EE </t>
  </si>
  <si>
    <t>Vicki</t>
  </si>
  <si>
    <t>Letter - SKDC</t>
  </si>
  <si>
    <t>Member photograph forms</t>
  </si>
  <si>
    <t>Printing indexes, etc for Archives</t>
  </si>
  <si>
    <t>Delivering archives to Lincoln (petrol cost only, 10 litres)</t>
  </si>
  <si>
    <t>FARMER</t>
  </si>
  <si>
    <t>10 Torfrida Drive, Bourne, PED10 9QF</t>
  </si>
  <si>
    <t>425 882</t>
  </si>
  <si>
    <t>alan.farmer@btopenworld.com</t>
  </si>
  <si>
    <t>PA System report</t>
  </si>
  <si>
    <t>Letter Lincolnshire Archives</t>
  </si>
  <si>
    <t>Letters Eden/Rylott</t>
  </si>
  <si>
    <t xml:space="preserve">Committee Minutes &amp; Agenda </t>
  </si>
  <si>
    <t>Printing June Minutes (4 sheets d/s)</t>
  </si>
  <si>
    <t>Printing June Minutes (4 sheets )</t>
  </si>
  <si>
    <t xml:space="preserve">Postage Highlights </t>
  </si>
  <si>
    <t>Postage June Minutes &amp; July  Agenda</t>
  </si>
  <si>
    <t>Printing June Highlights (2 d/sided)</t>
  </si>
  <si>
    <t>Printing background docs for June Committee</t>
  </si>
  <si>
    <t>34, Browning Court, Manning Road, Bourne, PE10 9FA</t>
  </si>
  <si>
    <t>D Aldred</t>
  </si>
  <si>
    <t>28 Maple Gardens, Bourne PE10 9DW</t>
  </si>
  <si>
    <t xml:space="preserve">Ken </t>
  </si>
  <si>
    <t>Aldred</t>
  </si>
  <si>
    <t>Died July 1, 2011</t>
  </si>
  <si>
    <t>K H</t>
  </si>
  <si>
    <t>Draft docs for July meeting</t>
  </si>
  <si>
    <t>Note to Widows re Ken Aldred</t>
  </si>
  <si>
    <t>Postage for above</t>
  </si>
  <si>
    <t>Printing spare agendas</t>
  </si>
  <si>
    <t>Membership Certificate (parchment paper)</t>
  </si>
  <si>
    <t>Membership list (for wives/partner birthdays)</t>
  </si>
  <si>
    <t>Partner's Birthday</t>
  </si>
  <si>
    <t>05 October</t>
  </si>
  <si>
    <t>26 April</t>
  </si>
  <si>
    <t>17 January</t>
  </si>
  <si>
    <t>16 April</t>
  </si>
  <si>
    <t>30 October</t>
  </si>
  <si>
    <t>10 September</t>
  </si>
  <si>
    <t>17 March</t>
  </si>
  <si>
    <t>19 August</t>
  </si>
  <si>
    <t>9 November</t>
  </si>
  <si>
    <t>01 June</t>
  </si>
  <si>
    <t>09 May</t>
  </si>
  <si>
    <t>15 July</t>
  </si>
  <si>
    <t>18 February</t>
  </si>
  <si>
    <t>13 March</t>
  </si>
  <si>
    <t>25 December</t>
  </si>
  <si>
    <t>28 March</t>
  </si>
  <si>
    <t>25 March</t>
  </si>
  <si>
    <t>Jenny</t>
  </si>
  <si>
    <t>07 July</t>
  </si>
  <si>
    <t>25 July</t>
  </si>
  <si>
    <t>30 March</t>
  </si>
  <si>
    <t>04 September</t>
  </si>
  <si>
    <t>09 June</t>
  </si>
  <si>
    <t>06 December</t>
  </si>
  <si>
    <t>18 July</t>
  </si>
  <si>
    <t>28 July</t>
  </si>
  <si>
    <t>01 May</t>
  </si>
  <si>
    <t>13 July</t>
  </si>
  <si>
    <t>11 June</t>
  </si>
  <si>
    <t>10 July</t>
  </si>
  <si>
    <t>24 August</t>
  </si>
  <si>
    <t>19 July</t>
  </si>
  <si>
    <t>18 January</t>
  </si>
  <si>
    <t>03 July</t>
  </si>
  <si>
    <t>29 September</t>
  </si>
  <si>
    <t>22 December</t>
  </si>
  <si>
    <t>22 September</t>
  </si>
  <si>
    <t>10 December</t>
  </si>
  <si>
    <t>08 January</t>
  </si>
  <si>
    <t>06 August</t>
  </si>
  <si>
    <t>22 July</t>
  </si>
  <si>
    <t>15 February</t>
  </si>
  <si>
    <t>10 October</t>
  </si>
  <si>
    <t>14 July</t>
  </si>
  <si>
    <t>21 September</t>
  </si>
  <si>
    <t>21 July</t>
  </si>
  <si>
    <t>04 October</t>
  </si>
  <si>
    <t>01 February</t>
  </si>
  <si>
    <t>31 March</t>
  </si>
  <si>
    <t>19 March</t>
  </si>
  <si>
    <t>15 August</t>
  </si>
  <si>
    <t>13 January</t>
  </si>
  <si>
    <t>07 May</t>
  </si>
  <si>
    <t>25 August</t>
  </si>
  <si>
    <t>27 July</t>
  </si>
  <si>
    <t>07 November</t>
  </si>
  <si>
    <t>Records pre 2010</t>
  </si>
  <si>
    <t>Lincolnshire Archives</t>
  </si>
  <si>
    <t>PA System (new)</t>
  </si>
  <si>
    <t>McGarry</t>
  </si>
  <si>
    <t>July 2011 moved to Durham</t>
  </si>
  <si>
    <t>28 Maple Gardens, Bourne, PE10 9DW</t>
  </si>
  <si>
    <t>Printing July Minutes (2 sheets d/s)</t>
  </si>
  <si>
    <t>Printing August Agenda</t>
  </si>
  <si>
    <t>Printing July Highlights (2 d/sided)</t>
  </si>
  <si>
    <t>Postage July Minutes &amp; August  Agenda</t>
  </si>
  <si>
    <t>Aerial for existing PA system (Sound Dynamics)</t>
  </si>
  <si>
    <t xml:space="preserve">Printing Officers' Report August </t>
  </si>
  <si>
    <t>Printing August attendance list</t>
  </si>
  <si>
    <t>LADIES month</t>
  </si>
  <si>
    <t>Widow's Birthdays in date order</t>
  </si>
  <si>
    <t xml:space="preserve">Trevor </t>
  </si>
  <si>
    <t>Absentees</t>
  </si>
  <si>
    <t>Various documents and drafts</t>
  </si>
  <si>
    <t>Died 8/8/11</t>
  </si>
  <si>
    <t>Moved to Malvern</t>
  </si>
  <si>
    <t>Drafts of Membership Lealfet</t>
  </si>
  <si>
    <t>Drafts of Membership Certificate</t>
  </si>
  <si>
    <t>Committee Agenda (&amp; post to Frank Rylott)</t>
  </si>
  <si>
    <t>Agenda &amp; papers to Frank Rylott)</t>
  </si>
  <si>
    <t xml:space="preserve"> Baker</t>
  </si>
  <si>
    <t>40 Priors Grange, Pittington, Durham, DH6 1DA</t>
  </si>
  <si>
    <t>Committee papers (Ladies Lunch)</t>
  </si>
  <si>
    <t>Committee papers (Survey)</t>
  </si>
  <si>
    <t>Widows: Alan Jones notice</t>
  </si>
  <si>
    <t>Members: August minutes</t>
  </si>
  <si>
    <t>Widows: August Highlights</t>
  </si>
  <si>
    <t>Members absent: Officers' Reports &amp; Notice</t>
  </si>
  <si>
    <t>Members: Alan Jones &amp; Tony Baker notices</t>
  </si>
  <si>
    <t>Committee Minutes - Rylott</t>
  </si>
  <si>
    <t>Notices - Rylott</t>
  </si>
  <si>
    <t>Postage August Highlights</t>
  </si>
  <si>
    <t>Postage August Minutes</t>
  </si>
  <si>
    <t>Printing 250 Membership Leaflets (needaprint)</t>
  </si>
  <si>
    <t>Ladies Lunch - Booking forms for Widows</t>
  </si>
  <si>
    <t>Ladies Lunch - Booking forms for Widows post</t>
  </si>
  <si>
    <t>Ladies Lunch - Booking forms for Widows notes/labels</t>
  </si>
  <si>
    <t>Ladies Lunch - Booking forms for Members</t>
  </si>
  <si>
    <t>Ladies Lunch - Booking forms for Members post</t>
  </si>
  <si>
    <t>Members: Agenda</t>
  </si>
  <si>
    <t>Ladies Lunch - Booking forms for Members notes/labels</t>
  </si>
  <si>
    <t>Letter - Ted Kelby</t>
  </si>
  <si>
    <t>Soup</t>
  </si>
  <si>
    <t>Letters re Remembrance Day</t>
  </si>
  <si>
    <t>Hewitt</t>
  </si>
  <si>
    <t>A Hewitt</t>
  </si>
  <si>
    <t>1 Pinfold Close, Thurlby, Bourne, PE10 0DP</t>
  </si>
  <si>
    <t>26 The Villas, West Road, Bourne, PE10 9PU</t>
  </si>
  <si>
    <t>29 Cedar Drive, Bourne, PE10 9SQ</t>
  </si>
  <si>
    <t>3 Redmile Close, Dyke, PE10 0DA</t>
  </si>
  <si>
    <t>4 Waterside Close, Bourne, PE10 9BW</t>
  </si>
  <si>
    <t>G McEVOY</t>
  </si>
  <si>
    <t>Forms/letters (Rylott/Nichols/Smedley)</t>
  </si>
  <si>
    <t>Arlinne Wordworth</t>
  </si>
  <si>
    <t>Melon Sorbet</t>
  </si>
  <si>
    <t>Prawn Salad</t>
  </si>
  <si>
    <t>Roast Pork</t>
  </si>
  <si>
    <t>S&amp;K Pudding</t>
  </si>
  <si>
    <t>Haddock Mornay</t>
  </si>
  <si>
    <t>Gruyère Tart</t>
  </si>
  <si>
    <t>Lemon Roulade</t>
  </si>
  <si>
    <t>B&amp;B Pudding</t>
  </si>
  <si>
    <t>Crème Brûlée</t>
  </si>
  <si>
    <t>Forms/letters (Boothman)</t>
  </si>
  <si>
    <t>Chris Bladon</t>
  </si>
  <si>
    <t>7.5% Meal Cost</t>
  </si>
  <si>
    <t>Corn Exchange</t>
  </si>
  <si>
    <t>George Salmon</t>
  </si>
  <si>
    <t>Dorothy Salmon</t>
  </si>
  <si>
    <t>Tony Stubbs</t>
  </si>
  <si>
    <t>Rita Stubbs</t>
  </si>
  <si>
    <t>Nev Taylor</t>
  </si>
  <si>
    <t xml:space="preserve">Frank Lazenby </t>
  </si>
  <si>
    <t>Muriel Lazenby</t>
  </si>
  <si>
    <t>Rosie Cooper</t>
  </si>
  <si>
    <t>David Grimme</t>
  </si>
  <si>
    <t>Joy clark</t>
  </si>
  <si>
    <t>Jackie Clark</t>
  </si>
  <si>
    <t>Tony Clark</t>
  </si>
  <si>
    <t>Pat Colley</t>
  </si>
  <si>
    <t>Malcom Fisher</t>
  </si>
  <si>
    <t>Bill Imminck</t>
  </si>
  <si>
    <t>Marge Imminck</t>
  </si>
  <si>
    <t>Hilda Nichols</t>
  </si>
  <si>
    <t>September minutes</t>
  </si>
  <si>
    <t>October Agenda</t>
  </si>
  <si>
    <t>Postage minutes &amp; agenda</t>
  </si>
  <si>
    <t>extra booking forms (x2)</t>
  </si>
  <si>
    <t>Membership info - Dick Gregory</t>
  </si>
  <si>
    <t>C5 envelopes (1000) [ALL other env supplied by PEP)</t>
  </si>
  <si>
    <t>Ron Priest</t>
  </si>
  <si>
    <t>424 503</t>
  </si>
  <si>
    <t>Ladies Lunch Booking form</t>
  </si>
  <si>
    <t>Lunch attendance list/expenses/odd copies</t>
  </si>
  <si>
    <t>Aide-Memoire</t>
  </si>
  <si>
    <t>Agendas</t>
  </si>
  <si>
    <t>Minutes</t>
  </si>
  <si>
    <t>Officers' Reports</t>
  </si>
  <si>
    <t>Notices</t>
  </si>
  <si>
    <t>Committee Agendas</t>
  </si>
  <si>
    <t>Committee minutes</t>
  </si>
  <si>
    <t>Ladies' lunch cost summary</t>
  </si>
  <si>
    <t>Ladies lunch check-lists (2)</t>
  </si>
  <si>
    <t>Denys Barker</t>
  </si>
  <si>
    <t>Vicki Barker</t>
  </si>
  <si>
    <t>Norman Stroud</t>
  </si>
  <si>
    <t>Angela Stroud</t>
  </si>
  <si>
    <t>Alison Andersen</t>
  </si>
  <si>
    <t>Nellie Sanders</t>
  </si>
  <si>
    <t>Elaine Clamping</t>
  </si>
  <si>
    <t>Alan Farmer</t>
  </si>
  <si>
    <t>Patricia Farmer</t>
  </si>
  <si>
    <t>Gerry Colyer</t>
  </si>
  <si>
    <t>Ann Colyer</t>
  </si>
  <si>
    <t>Arthur Lightfoot</t>
  </si>
  <si>
    <t>Ladies Lunch Place cards</t>
  </si>
  <si>
    <t>Ladies Lunch Table Menus</t>
  </si>
  <si>
    <t>Ladies Lunch Table Allocation chart</t>
  </si>
  <si>
    <t>Ladies Lunch Floor Plan</t>
  </si>
  <si>
    <t>Ladies Lunch drafting waste</t>
  </si>
  <si>
    <t>Committee Lunch Menus/Invitations/Booking Forms</t>
  </si>
  <si>
    <t>Letter SKDC</t>
  </si>
  <si>
    <t>Ladies Lunch Wines for Reception poster</t>
  </si>
  <si>
    <t>Courier Monacor (PA return)</t>
  </si>
  <si>
    <t>Committee docs to Rylott</t>
  </si>
  <si>
    <t xml:space="preserve">Printing Officers' Report September </t>
  </si>
  <si>
    <t>Printing Officers' Report Apr (d/sided)</t>
  </si>
  <si>
    <t>Printing Officers' Report Jun (3pp)</t>
  </si>
  <si>
    <t>Printing Officers' Report Jul (3pp)</t>
  </si>
  <si>
    <t>Copies of 2-mail to JE and FR</t>
  </si>
  <si>
    <t>Post above</t>
  </si>
  <si>
    <t>November Minutes</t>
  </si>
  <si>
    <t>November Agenda</t>
  </si>
  <si>
    <t>Post to non e-mail members (2nd)</t>
  </si>
  <si>
    <t>lraaj@hotmail.com</t>
  </si>
  <si>
    <t>GREGORY</t>
  </si>
  <si>
    <t>Dick</t>
  </si>
  <si>
    <t>12 St Gilbert's Road, Bourne, PE10 9XB</t>
  </si>
  <si>
    <t>425 783</t>
  </si>
  <si>
    <t>G R</t>
  </si>
  <si>
    <t>J WINDLE</t>
  </si>
  <si>
    <t>K Wade</t>
  </si>
  <si>
    <t>P Farmer</t>
  </si>
  <si>
    <t>October Minutes</t>
  </si>
  <si>
    <t>AGM Notice</t>
  </si>
  <si>
    <t>Nomination Forms</t>
  </si>
  <si>
    <t>December Agenda</t>
  </si>
  <si>
    <t>Spares &amp; drafts</t>
  </si>
  <si>
    <t>November Minutes for Pres/Sec</t>
  </si>
  <si>
    <t>December Agenda for Pres/Sec</t>
  </si>
  <si>
    <t>8"x5" cards for 2012 calendar</t>
  </si>
  <si>
    <t>Papers for Committee meeting</t>
  </si>
  <si>
    <t>Agenda to Rylott</t>
  </si>
  <si>
    <t>Place cards Xmas Lunch (Committee)</t>
  </si>
  <si>
    <t>Constution - old</t>
  </si>
  <si>
    <t>Consititution - revision</t>
  </si>
  <si>
    <t>Committee Ground Rules</t>
  </si>
  <si>
    <t>Draft Membership Directory</t>
  </si>
  <si>
    <t>Letter &amp; Application form - Stevenson</t>
  </si>
  <si>
    <t>Postage for Stevenson Letter</t>
  </si>
  <si>
    <t>December Lunch attendance list/spare copies</t>
  </si>
  <si>
    <t>December Aide-Memoire</t>
  </si>
  <si>
    <t>December Officers' Reports (3 pages)</t>
  </si>
  <si>
    <t>Vellum' paper for membership certificates</t>
  </si>
  <si>
    <t>Welfare Assistant 2011; Raffle organiser 2011-</t>
  </si>
  <si>
    <t>Welfare Officer 2009-2011, Past President (2007)</t>
  </si>
  <si>
    <t>1st</t>
  </si>
  <si>
    <t>2nd</t>
  </si>
  <si>
    <t xml:space="preserve">   Dorothy</t>
  </si>
  <si>
    <t>39 Saxon Way, Bourne PE10 9QY - now in Newcastle</t>
  </si>
  <si>
    <t>Moved back to Newcastle 15/12/11</t>
  </si>
  <si>
    <t>3,  Wexford Close, (off Willoughby Rd) Bourne PE10 9GY</t>
  </si>
  <si>
    <t>AGM Agenda</t>
  </si>
  <si>
    <t>January Meeting Agenda</t>
  </si>
  <si>
    <t>Mail-out note</t>
  </si>
  <si>
    <t>1st Class post Agendas</t>
  </si>
  <si>
    <t>Died 10/9/11</t>
  </si>
  <si>
    <t>SALMON</t>
  </si>
  <si>
    <t>Ward</t>
  </si>
  <si>
    <t>Moved 2011, no forwarding address</t>
  </si>
  <si>
    <t>M McGarry</t>
  </si>
  <si>
    <t>Committee agendas</t>
  </si>
  <si>
    <t>Committee papers</t>
  </si>
  <si>
    <t>Highlights postage</t>
  </si>
  <si>
    <t>January minutes</t>
  </si>
  <si>
    <t>January agendas</t>
  </si>
  <si>
    <t>AGM 2011 minutes</t>
  </si>
  <si>
    <t>AGM Agendas</t>
  </si>
  <si>
    <t>AGM Accounts</t>
  </si>
  <si>
    <t>AGM Officers Reports</t>
  </si>
  <si>
    <t>January Officers' Reports</t>
  </si>
  <si>
    <t>Index dividers for files</t>
  </si>
  <si>
    <t>Parchment paper (membership certificates) A2 cut)</t>
  </si>
  <si>
    <t>January aide-memoires, attendance.</t>
  </si>
  <si>
    <t>IMMINK</t>
  </si>
  <si>
    <t>Marjorie</t>
  </si>
  <si>
    <t>66 Harvey Close, Bourne, PE10 9QL</t>
  </si>
  <si>
    <t>07836 312531</t>
  </si>
  <si>
    <t>W A</t>
  </si>
  <si>
    <t>0191 372 3668</t>
  </si>
  <si>
    <t>Abbot House, Glapthorne Road, Oundle, Northants, PE8</t>
  </si>
  <si>
    <t>01832 277650</t>
  </si>
  <si>
    <t>40 Priors Grange, Pittington, Durham DH6 1DA</t>
  </si>
  <si>
    <t>barryclarkb@talktalk.net</t>
  </si>
  <si>
    <t>Joan died 2010</t>
  </si>
  <si>
    <t>07557027210</t>
  </si>
  <si>
    <t>420 116</t>
  </si>
  <si>
    <t>2012 Calendars (on card)</t>
  </si>
  <si>
    <t>Letters - Imink and Pickett</t>
  </si>
  <si>
    <t>hubert.johns@O2.co.uk</t>
  </si>
  <si>
    <t>Jan &amp; AGM Officers Reports to non-attendees</t>
  </si>
  <si>
    <t>57 South Road, Bourne, PE10 9JD</t>
  </si>
  <si>
    <t>Died 30th January 2012</t>
  </si>
  <si>
    <t>I Robinson</t>
  </si>
  <si>
    <t>Hire of Masonic Centre</t>
  </si>
  <si>
    <t>Reception &amp; Barman</t>
  </si>
  <si>
    <t>Drafting minutes, etc.</t>
  </si>
  <si>
    <t>February Agenda</t>
  </si>
  <si>
    <t>January Minutes</t>
  </si>
  <si>
    <t>AGM Minutes</t>
  </si>
  <si>
    <t>Committee Minutes 5/1</t>
  </si>
  <si>
    <t>Committee Minutes 19/1</t>
  </si>
  <si>
    <t>Postage (1st) Jan Minutes/February Agenda</t>
  </si>
  <si>
    <t>February Officers' Reports</t>
  </si>
  <si>
    <t>Calendar</t>
  </si>
  <si>
    <t>Membership List</t>
  </si>
  <si>
    <t>Posters &amp; drafts</t>
  </si>
  <si>
    <t>February Aide-Memoires, Attendance &amp; Subs</t>
  </si>
  <si>
    <t>Spring Lunch Booking Forms (members &amp; widows)</t>
  </si>
  <si>
    <t>Extra papers due to cancellations</t>
  </si>
  <si>
    <t>Minestrone Soup</t>
  </si>
  <si>
    <t>Melon</t>
  </si>
  <si>
    <t>Gammon</t>
  </si>
  <si>
    <t xml:space="preserve">Prawn </t>
  </si>
  <si>
    <t>Coq au Vin</t>
  </si>
  <si>
    <t>Bread &amp; Butter Pudding</t>
  </si>
  <si>
    <t>Sole</t>
  </si>
  <si>
    <t>Table numbers (set of 12)</t>
  </si>
  <si>
    <t>29A West Street, Bourne, PE10 9NB</t>
  </si>
  <si>
    <t>jane.eden@btinternet.com</t>
  </si>
  <si>
    <t>robertkitchener124@surfree.co.uk</t>
  </si>
  <si>
    <t>nobshe@talktalk.net</t>
  </si>
  <si>
    <t>page@ppeter98.orangehome.co.uk</t>
  </si>
  <si>
    <t>Not for publication</t>
  </si>
  <si>
    <t>Letters to new Hon Members</t>
  </si>
  <si>
    <t>Geoff Forbat</t>
  </si>
  <si>
    <t>Table nos &amp; stands</t>
  </si>
  <si>
    <t>Beeley</t>
  </si>
  <si>
    <t>Hitchman</t>
  </si>
  <si>
    <t>Priest</t>
  </si>
  <si>
    <t>Rees</t>
  </si>
  <si>
    <t>Sharpe</t>
  </si>
  <si>
    <t>Wade</t>
  </si>
  <si>
    <t>VEG</t>
  </si>
  <si>
    <t>Bert Johns</t>
  </si>
  <si>
    <t>Elissa Forbat</t>
  </si>
  <si>
    <t>Comp slips to members and widows (3 per sheet)</t>
  </si>
  <si>
    <t>Membership List to 26 non-attendees</t>
  </si>
  <si>
    <t>Calendars to 26 non-attendees</t>
  </si>
  <si>
    <t>Feb Minutes to non-email members</t>
  </si>
  <si>
    <t>March Agenda to non-email members</t>
  </si>
  <si>
    <t>Postage (2nd) to widows, non-attendee and non-email</t>
  </si>
  <si>
    <t>March Agenda to non-attendees</t>
  </si>
  <si>
    <t xml:space="preserve">Table number stands </t>
  </si>
  <si>
    <t>Feb Reports to 26 Feb non-attendees</t>
  </si>
  <si>
    <t>Letter toTed Kelby</t>
  </si>
  <si>
    <t>Frank Austin</t>
  </si>
  <si>
    <t>Mary Austin</t>
  </si>
  <si>
    <t>Single</t>
  </si>
  <si>
    <t>Neville Taylor</t>
  </si>
  <si>
    <t>Anne Beeley</t>
  </si>
  <si>
    <t>Ivy Carr</t>
  </si>
  <si>
    <t>March Officers' Reports</t>
  </si>
  <si>
    <t>March Aide-Memoires, Attendance, mins for signing</t>
  </si>
  <si>
    <t>Drafting Table menus, etc for Spring Lunch</t>
  </si>
  <si>
    <t>Frank Lazenby</t>
  </si>
  <si>
    <t>STEVENSON</t>
  </si>
  <si>
    <t>Pat</t>
  </si>
  <si>
    <t>4 Tudor Close, Thurlby, Bourne, PE10 0QJ</t>
  </si>
  <si>
    <t>420 052</t>
  </si>
  <si>
    <t>cths2512@btinternet.com</t>
  </si>
  <si>
    <t>Julia Delaine Smith</t>
  </si>
  <si>
    <t>Not coming</t>
  </si>
  <si>
    <t>Dick Gregory</t>
  </si>
  <si>
    <t>Malcolm Fisher</t>
  </si>
  <si>
    <t>Frame for Probus Wishing Well notice</t>
  </si>
  <si>
    <t>March Minutes for posting</t>
  </si>
  <si>
    <t>April Agendas for posting</t>
  </si>
  <si>
    <t>Postage - minutes &amp; agendas</t>
  </si>
  <si>
    <t>Joy Clark</t>
  </si>
  <si>
    <t>E Richards</t>
  </si>
  <si>
    <t>Anne Britton</t>
  </si>
  <si>
    <t xml:space="preserve">KELBY </t>
  </si>
  <si>
    <t>CR</t>
  </si>
  <si>
    <t>Died 27th March 2012</t>
  </si>
  <si>
    <t>S Kelby</t>
  </si>
  <si>
    <t>Nobby Middleton, MBE</t>
  </si>
  <si>
    <t>Ceri Guppy</t>
  </si>
  <si>
    <t>Dudley Guppy</t>
  </si>
  <si>
    <t>Alternative</t>
  </si>
  <si>
    <t>Bill Immink</t>
  </si>
  <si>
    <t>Marje Immink</t>
  </si>
  <si>
    <t>Robert Naylor</t>
  </si>
  <si>
    <t>Jane Naylor</t>
  </si>
  <si>
    <t>Elizabeth Johns</t>
  </si>
  <si>
    <t>Aide-Memoires/Attendance</t>
  </si>
  <si>
    <t>Spring Lunch - Place cards</t>
  </si>
  <si>
    <t>Lunch place cards (new) - laminated</t>
  </si>
  <si>
    <t>March Officer's reports to Fred Elliott</t>
  </si>
  <si>
    <t>April Officers' Reports</t>
  </si>
  <si>
    <t>Certificate &amp; papers: Chris Stevenson</t>
  </si>
  <si>
    <t>Eva Patrick</t>
  </si>
  <si>
    <t>Maximum (12x10)</t>
  </si>
  <si>
    <t>Spring Lunch table programmes</t>
  </si>
  <si>
    <t>Printing April Minutes (for non-email members)</t>
  </si>
  <si>
    <t>Printing May Agenda (for non-email members)</t>
  </si>
  <si>
    <t>Diesd 18th April 2012</t>
  </si>
  <si>
    <t>E Elliott</t>
  </si>
  <si>
    <t>Forbat</t>
  </si>
  <si>
    <t>Rylott</t>
  </si>
  <si>
    <t>Searl</t>
  </si>
  <si>
    <t>Eden</t>
  </si>
  <si>
    <t>Kitchener</t>
  </si>
  <si>
    <t>Page</t>
  </si>
  <si>
    <t>Corpe</t>
  </si>
  <si>
    <t>se</t>
  </si>
  <si>
    <t>Farmer</t>
  </si>
  <si>
    <t>Spooner</t>
  </si>
  <si>
    <t>Note: Original bookings 97 - cancellations were Derek &amp; Audrey Hall and Eric &amp; Rosie Cooper.  Cheques returned/shredded</t>
  </si>
  <si>
    <t>Not coming - under treatment</t>
  </si>
  <si>
    <t>May Officers' Reports</t>
  </si>
  <si>
    <t>Incapacitated</t>
  </si>
  <si>
    <t>Communications with Elsea Park</t>
  </si>
  <si>
    <t>Printing May Minutes (for non-email members)</t>
  </si>
  <si>
    <t>Printing June Agenda (for non-email members)</t>
  </si>
  <si>
    <t>June Officers' Reports</t>
  </si>
  <si>
    <t>Postage - Minutes &amp; Agendas Apr/May (Hon. Memb. only)</t>
  </si>
  <si>
    <t>Postage - Minutes &amp; Agendas May/Jun (Hon. Memb. only)</t>
  </si>
  <si>
    <t>Braised steak</t>
  </si>
  <si>
    <t>Ham Salad</t>
  </si>
  <si>
    <t>Fruit Salad</t>
  </si>
  <si>
    <t xml:space="preserve">Geoff </t>
  </si>
  <si>
    <t>Rob Denton - Guest of Ron Watson; Dudley Guppy - guest of Alan Derry</t>
  </si>
  <si>
    <t>June minutes (for non-email members)</t>
  </si>
  <si>
    <t>July Agenda (for non-email members)</t>
  </si>
  <si>
    <t>Postage - Minutes &amp; Agendas Jun/July (Hon. Memb. only)</t>
  </si>
  <si>
    <t>July Officers' Reports</t>
  </si>
  <si>
    <t>July Aide-Memoires/Attendance</t>
  </si>
  <si>
    <t>Printing re Committeee &amp; Ladies Lunch, various</t>
  </si>
  <si>
    <t>Labels for Minutes &amp; Agendas (3 months</t>
  </si>
  <si>
    <t>Away</t>
  </si>
  <si>
    <t>Funeral</t>
  </si>
  <si>
    <t>KELBY</t>
  </si>
  <si>
    <t>Speaker Finder 2010; President 2012</t>
  </si>
  <si>
    <t>President 2009,  Secretary (2006-2007)</t>
  </si>
  <si>
    <t xml:space="preserve">Founder Member,  President (2008) </t>
  </si>
  <si>
    <t xml:space="preserve"> Past President</t>
  </si>
  <si>
    <t>Speaker Finder 2008, President 2010</t>
  </si>
  <si>
    <t>Committee Member</t>
  </si>
  <si>
    <t>President (2011)</t>
  </si>
  <si>
    <t>President 2002</t>
  </si>
  <si>
    <t>President 2006</t>
  </si>
  <si>
    <t>Welfare Assistant 2009, Press Officer 2008</t>
  </si>
  <si>
    <t>President, Social Committee, Welfare Officer</t>
  </si>
  <si>
    <t>Welfare Officer 2012</t>
  </si>
  <si>
    <t>Treasurer 2012</t>
  </si>
  <si>
    <t>Press Officer, Social Committee,  President,  Secretary</t>
  </si>
  <si>
    <t>Secretary   Welfare Assistant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</si>
</sst>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8" formatCode="&quot;£&quot;#,##0.00;[Red]\-&quot;£&quot;#,##0.00"/>
    <numFmt numFmtId="164" formatCode="dd\-mmm\-yyyy"/>
    <numFmt numFmtId="165" formatCode="mmm\-yyyy"/>
    <numFmt numFmtId="166" formatCode="dd/mmm/yyyy"/>
    <numFmt numFmtId="167" formatCode="&quot;£&quot;#,##0.00"/>
    <numFmt numFmtId="168" formatCode="0.0%"/>
    <numFmt numFmtId="169" formatCode="[$-F800]dddd\,\ mmmm\ dd\,\ yyyy"/>
    <numFmt numFmtId="170" formatCode="[$-809]dd\ mmmm\ yyyy;@"/>
    <numFmt numFmtId="171" formatCode="#,##0.00_ ;[Red]\-#,##0.00\ "/>
    <numFmt numFmtId="172" formatCode="0.00_ ;[Red]\-0.00\ "/>
    <numFmt numFmtId="173" formatCode="dd/mm/yy;@"/>
    <numFmt numFmtId="174" formatCode="0.000_ ;[Red]\-0.000\ "/>
    <numFmt numFmtId="175" formatCode="&quot;£&quot;#,##0"/>
  </numFmts>
  <fonts count="47" x14ac:knownFonts="1">
    <font>
      <sz val="10"/>
      <name val="Arial"/>
    </font>
    <font>
      <b/>
      <u/>
      <sz val="10"/>
      <name val="Arial"/>
      <family val="2"/>
    </font>
    <font>
      <sz val="10"/>
      <name val="Arial"/>
      <family val="2"/>
    </font>
    <font>
      <b/>
      <sz val="10"/>
      <name val="Arial"/>
      <family val="2"/>
    </font>
    <font>
      <u/>
      <sz val="10"/>
      <name val="Arial"/>
      <family val="2"/>
    </font>
    <font>
      <b/>
      <sz val="9"/>
      <name val="Arial"/>
      <family val="2"/>
    </font>
    <font>
      <b/>
      <sz val="11"/>
      <name val="Arial"/>
      <family val="2"/>
    </font>
    <font>
      <b/>
      <sz val="14"/>
      <name val="Arial"/>
      <family val="2"/>
    </font>
    <font>
      <sz val="14"/>
      <name val="Arial"/>
      <family val="2"/>
    </font>
    <font>
      <u/>
      <sz val="10"/>
      <color theme="10"/>
      <name val="Arial"/>
      <family val="2"/>
    </font>
    <font>
      <b/>
      <sz val="12"/>
      <name val="Arial"/>
      <family val="2"/>
    </font>
    <font>
      <sz val="12"/>
      <name val="Arial"/>
      <family val="2"/>
    </font>
    <font>
      <b/>
      <sz val="12"/>
      <color theme="0"/>
      <name val="Arial"/>
      <family val="2"/>
    </font>
    <font>
      <sz val="12"/>
      <color theme="0"/>
      <name val="Arial"/>
      <family val="2"/>
    </font>
    <font>
      <sz val="9"/>
      <color indexed="81"/>
      <name val="Tahoma"/>
      <family val="2"/>
    </font>
    <font>
      <b/>
      <sz val="9"/>
      <color indexed="81"/>
      <name val="Tahoma"/>
      <family val="2"/>
    </font>
    <font>
      <sz val="12"/>
      <color theme="0" tint="-0.34998626667073579"/>
      <name val="Arial"/>
      <family val="2"/>
    </font>
    <font>
      <b/>
      <u/>
      <sz val="14"/>
      <name val="Arial"/>
      <family val="2"/>
    </font>
    <font>
      <u/>
      <sz val="14"/>
      <name val="Arial"/>
      <family val="2"/>
    </font>
    <font>
      <u/>
      <sz val="14"/>
      <color theme="10"/>
      <name val="Arial"/>
      <family val="2"/>
    </font>
    <font>
      <i/>
      <sz val="14"/>
      <name val="Arial"/>
      <family val="2"/>
    </font>
    <font>
      <b/>
      <sz val="10"/>
      <name val="Arial"/>
      <family val="2"/>
    </font>
    <font>
      <sz val="10"/>
      <color theme="0" tint="-0.249977111117893"/>
      <name val="Arial"/>
      <family val="2"/>
    </font>
    <font>
      <sz val="8"/>
      <name val="Arial"/>
      <family val="2"/>
    </font>
    <font>
      <b/>
      <u/>
      <sz val="8"/>
      <name val="Arial"/>
      <family val="2"/>
    </font>
    <font>
      <b/>
      <sz val="8"/>
      <name val="Arial"/>
      <family val="2"/>
    </font>
    <font>
      <u/>
      <sz val="14"/>
      <color rgb="FF0000FF"/>
      <name val="Arial"/>
      <family val="2"/>
    </font>
    <font>
      <sz val="12"/>
      <name val="Monotype Sorts"/>
      <charset val="2"/>
    </font>
    <font>
      <strike/>
      <sz val="10"/>
      <name val="Arial"/>
      <family val="2"/>
    </font>
    <font>
      <i/>
      <sz val="11"/>
      <name val="Arial"/>
      <family val="2"/>
    </font>
    <font>
      <sz val="11"/>
      <name val="Arial"/>
      <family val="2"/>
    </font>
    <font>
      <sz val="11"/>
      <color theme="0"/>
      <name val="Arial"/>
      <family val="2"/>
    </font>
    <font>
      <sz val="9"/>
      <name val="Arial"/>
      <family val="2"/>
    </font>
    <font>
      <sz val="10"/>
      <name val="Abadi MT Condensed"/>
      <family val="2"/>
    </font>
    <font>
      <b/>
      <sz val="11"/>
      <name val="Abadi MT Condensed Light"/>
      <family val="2"/>
    </font>
    <font>
      <sz val="11"/>
      <name val="Calibri"/>
      <family val="2"/>
    </font>
    <font>
      <b/>
      <i/>
      <sz val="14"/>
      <name val="Arial"/>
      <family val="2"/>
    </font>
    <font>
      <b/>
      <i/>
      <u/>
      <sz val="14"/>
      <name val="Arial"/>
      <family val="2"/>
    </font>
    <font>
      <i/>
      <sz val="12"/>
      <name val="Arial"/>
      <family val="2"/>
    </font>
    <font>
      <strike/>
      <sz val="12"/>
      <name val="Arial"/>
      <family val="2"/>
    </font>
    <font>
      <sz val="11.5"/>
      <name val="Abadi MT Condensed"/>
      <family val="2"/>
    </font>
    <font>
      <b/>
      <sz val="11"/>
      <color rgb="FFFF0000"/>
      <name val="Arial"/>
      <family val="2"/>
    </font>
    <font>
      <sz val="10"/>
      <name val="Palatino Linotype"/>
      <family val="1"/>
    </font>
    <font>
      <i/>
      <sz val="10"/>
      <name val="Arial"/>
      <family val="2"/>
    </font>
    <font>
      <sz val="12"/>
      <name val="Palatino Linotype"/>
      <family val="1"/>
    </font>
    <font>
      <b/>
      <sz val="11"/>
      <name val="Arial Narrow"/>
      <family val="2"/>
    </font>
    <font>
      <b/>
      <sz val="10"/>
      <name val="Arial"/>
      <family val="2"/>
    </font>
  </fonts>
  <fills count="11">
    <fill>
      <patternFill patternType="none"/>
    </fill>
    <fill>
      <patternFill patternType="gray125"/>
    </fill>
    <fill>
      <patternFill patternType="solid">
        <fgColor theme="9" tint="0.79998168889431442"/>
        <bgColor indexed="64"/>
      </patternFill>
    </fill>
    <fill>
      <patternFill patternType="solid">
        <fgColor rgb="FFFFFFCC"/>
        <bgColor indexed="64"/>
      </patternFill>
    </fill>
    <fill>
      <patternFill patternType="solid">
        <fgColor theme="2"/>
        <bgColor indexed="64"/>
      </patternFill>
    </fill>
    <fill>
      <patternFill patternType="solid">
        <fgColor rgb="FFFFFF00"/>
        <bgColor indexed="64"/>
      </patternFill>
    </fill>
    <fill>
      <patternFill patternType="solid">
        <fgColor theme="5"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rgb="FF7030A0"/>
        <bgColor indexed="64"/>
      </patternFill>
    </fill>
    <fill>
      <patternFill patternType="solid">
        <fgColor theme="1"/>
        <bgColor indexed="64"/>
      </patternFill>
    </fill>
  </fills>
  <borders count="18">
    <border>
      <left/>
      <right/>
      <top/>
      <bottom/>
      <diagonal/>
    </border>
    <border>
      <left/>
      <right/>
      <top/>
      <bottom style="medium">
        <color indexed="64"/>
      </bottom>
      <diagonal/>
    </border>
    <border>
      <left/>
      <right/>
      <top style="thick">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8"/>
      </left>
      <right/>
      <top/>
      <bottom/>
      <diagonal/>
    </border>
    <border>
      <left/>
      <right style="medium">
        <color indexed="8"/>
      </right>
      <top/>
      <bottom/>
      <diagonal/>
    </border>
    <border>
      <left/>
      <right/>
      <top style="medium">
        <color indexed="8"/>
      </top>
      <bottom/>
      <diagonal/>
    </border>
    <border>
      <left style="medium">
        <color indexed="8"/>
      </left>
      <right/>
      <top style="medium">
        <color indexed="8"/>
      </top>
      <bottom/>
      <diagonal/>
    </border>
    <border>
      <left/>
      <right style="medium">
        <color indexed="8"/>
      </right>
      <top style="medium">
        <color indexed="8"/>
      </top>
      <bottom/>
      <diagonal/>
    </border>
    <border>
      <left/>
      <right/>
      <top/>
      <bottom style="medium">
        <color indexed="8"/>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top/>
      <bottom style="thick">
        <color auto="1"/>
      </bottom>
      <diagonal/>
    </border>
  </borders>
  <cellStyleXfs count="3">
    <xf numFmtId="0" fontId="0" fillId="0" borderId="0"/>
    <xf numFmtId="0" fontId="2" fillId="0" borderId="0"/>
    <xf numFmtId="0" fontId="9" fillId="0" borderId="0" applyNumberFormat="0" applyFill="0" applyBorder="0" applyAlignment="0" applyProtection="0">
      <alignment vertical="top"/>
      <protection locked="0"/>
    </xf>
  </cellStyleXfs>
  <cellXfs count="573">
    <xf numFmtId="0" fontId="0" fillId="0" borderId="0" xfId="0"/>
    <xf numFmtId="0" fontId="1" fillId="0" borderId="0" xfId="0" applyFont="1" applyAlignment="1">
      <alignment horizontal="center"/>
    </xf>
    <xf numFmtId="0" fontId="2" fillId="0" borderId="0" xfId="0" applyFont="1" applyAlignment="1">
      <alignment horizontal="center"/>
    </xf>
    <xf numFmtId="0" fontId="0" fillId="0" borderId="0" xfId="0" applyAlignment="1">
      <alignment horizontal="center"/>
    </xf>
    <xf numFmtId="0" fontId="2" fillId="0" borderId="0" xfId="0" applyFont="1" applyAlignment="1">
      <alignment horizontal="center"/>
    </xf>
    <xf numFmtId="0" fontId="2" fillId="0" borderId="0" xfId="1" applyFont="1" applyAlignment="1">
      <alignment horizontal="center"/>
    </xf>
    <xf numFmtId="0" fontId="2" fillId="0" borderId="0" xfId="1" applyFont="1"/>
    <xf numFmtId="0" fontId="2" fillId="0" borderId="0" xfId="0" applyFont="1"/>
    <xf numFmtId="1" fontId="2" fillId="2" borderId="0" xfId="1" applyNumberFormat="1" applyFont="1" applyFill="1" applyAlignment="1">
      <alignment horizontal="center"/>
    </xf>
    <xf numFmtId="0" fontId="5" fillId="0" borderId="0" xfId="0" applyFont="1" applyFill="1"/>
    <xf numFmtId="0" fontId="1" fillId="0" borderId="0" xfId="1" applyFont="1" applyAlignment="1">
      <alignment horizontal="center" wrapText="1"/>
    </xf>
    <xf numFmtId="1" fontId="1" fillId="2" borderId="0" xfId="1" applyNumberFormat="1" applyFont="1" applyFill="1" applyAlignment="1">
      <alignment horizontal="center" wrapText="1"/>
    </xf>
    <xf numFmtId="0" fontId="2" fillId="0" borderId="0" xfId="0" applyFont="1" applyAlignment="1">
      <alignment wrapText="1"/>
    </xf>
    <xf numFmtId="0" fontId="1" fillId="0" borderId="0" xfId="0" applyFont="1" applyFill="1" applyAlignment="1"/>
    <xf numFmtId="0" fontId="0" fillId="0" borderId="0" xfId="0" applyFill="1" applyAlignment="1">
      <alignment horizontal="center"/>
    </xf>
    <xf numFmtId="0" fontId="0" fillId="0" borderId="0" xfId="0" applyFill="1" applyAlignment="1"/>
    <xf numFmtId="0" fontId="1" fillId="0" borderId="0" xfId="0" applyFont="1" applyFill="1" applyAlignment="1">
      <alignment horizontal="center"/>
    </xf>
    <xf numFmtId="0" fontId="2" fillId="0" borderId="0" xfId="0" applyFont="1" applyFill="1" applyAlignment="1">
      <alignment horizontal="center"/>
    </xf>
    <xf numFmtId="0" fontId="4" fillId="2" borderId="0" xfId="1" applyNumberFormat="1" applyFont="1" applyFill="1" applyAlignment="1">
      <alignment horizontal="center" wrapText="1"/>
    </xf>
    <xf numFmtId="0" fontId="3" fillId="0" borderId="0" xfId="0" applyFont="1"/>
    <xf numFmtId="16" fontId="6" fillId="0" borderId="0" xfId="0" applyNumberFormat="1" applyFont="1" applyBorder="1" applyAlignment="1">
      <alignment horizontal="center"/>
    </xf>
    <xf numFmtId="0" fontId="6" fillId="0" borderId="0" xfId="0" applyFont="1" applyFill="1"/>
    <xf numFmtId="0" fontId="3" fillId="0" borderId="0" xfId="0" applyFont="1" applyAlignment="1">
      <alignment horizontal="center" wrapText="1"/>
    </xf>
    <xf numFmtId="165" fontId="2" fillId="0" borderId="0" xfId="0" applyNumberFormat="1" applyFont="1" applyAlignment="1">
      <alignment horizontal="center"/>
    </xf>
    <xf numFmtId="0" fontId="3" fillId="0" borderId="0" xfId="0" applyFont="1" applyAlignment="1">
      <alignment horizontal="center"/>
    </xf>
    <xf numFmtId="0" fontId="0" fillId="0" borderId="0" xfId="0" applyAlignment="1"/>
    <xf numFmtId="0" fontId="2" fillId="0" borderId="0" xfId="0" applyFont="1" applyAlignment="1"/>
    <xf numFmtId="0" fontId="7" fillId="0" borderId="0" xfId="0" applyFont="1" applyAlignment="1">
      <alignment horizontal="center"/>
    </xf>
    <xf numFmtId="0" fontId="8" fillId="0" borderId="0" xfId="0" applyFont="1"/>
    <xf numFmtId="0" fontId="8" fillId="0" borderId="0" xfId="0" applyFont="1" applyAlignment="1">
      <alignment horizontal="center"/>
    </xf>
    <xf numFmtId="0" fontId="3" fillId="0" borderId="0" xfId="1" applyFont="1" applyAlignment="1">
      <alignment horizontal="left"/>
    </xf>
    <xf numFmtId="0" fontId="3" fillId="0" borderId="0" xfId="0" applyFont="1" applyFill="1" applyAlignment="1">
      <alignment horizontal="center"/>
    </xf>
    <xf numFmtId="0" fontId="3" fillId="0" borderId="0" xfId="0" applyFont="1" applyAlignment="1">
      <alignment horizontal="left"/>
    </xf>
    <xf numFmtId="0" fontId="3" fillId="0" borderId="0" xfId="0" applyFont="1" applyBorder="1"/>
    <xf numFmtId="0" fontId="3" fillId="0" borderId="0" xfId="0" applyFont="1" applyAlignment="1">
      <alignment horizontal="right"/>
    </xf>
    <xf numFmtId="8" fontId="0" fillId="0" borderId="0" xfId="0" applyNumberFormat="1" applyAlignment="1">
      <alignment horizontal="right"/>
    </xf>
    <xf numFmtId="8" fontId="3" fillId="0" borderId="0" xfId="0" applyNumberFormat="1" applyFont="1" applyAlignment="1">
      <alignment horizontal="right"/>
    </xf>
    <xf numFmtId="0" fontId="3" fillId="0" borderId="0" xfId="0" applyFont="1" applyBorder="1" applyAlignment="1">
      <alignment horizontal="center"/>
    </xf>
    <xf numFmtId="0" fontId="2" fillId="0" borderId="0" xfId="1" applyFont="1" applyBorder="1" applyAlignment="1">
      <alignment horizontal="center"/>
    </xf>
    <xf numFmtId="0" fontId="1" fillId="0" borderId="0" xfId="0" applyFont="1" applyFill="1" applyAlignment="1">
      <alignment horizontal="right"/>
    </xf>
    <xf numFmtId="0" fontId="0" fillId="0" borderId="0" xfId="0" applyAlignment="1">
      <alignment horizontal="left"/>
    </xf>
    <xf numFmtId="0" fontId="11" fillId="0" borderId="0" xfId="0" applyFont="1"/>
    <xf numFmtId="0" fontId="11" fillId="0" borderId="0" xfId="0" applyFont="1" applyBorder="1"/>
    <xf numFmtId="0" fontId="11" fillId="0" borderId="0" xfId="0" applyFont="1" applyBorder="1" applyAlignment="1">
      <alignment horizontal="center" wrapText="1"/>
    </xf>
    <xf numFmtId="0" fontId="10" fillId="0" borderId="0" xfId="0" applyFont="1" applyBorder="1" applyAlignment="1">
      <alignment horizontal="center" wrapText="1"/>
    </xf>
    <xf numFmtId="0" fontId="11" fillId="0" borderId="0" xfId="0" applyFont="1" applyBorder="1" applyAlignment="1">
      <alignment horizontal="center"/>
    </xf>
    <xf numFmtId="0" fontId="10" fillId="0" borderId="0" xfId="0" applyFont="1"/>
    <xf numFmtId="1" fontId="0" fillId="0" borderId="0" xfId="0" applyNumberFormat="1" applyAlignment="1">
      <alignment horizontal="center"/>
    </xf>
    <xf numFmtId="0" fontId="0" fillId="0" borderId="0" xfId="0" applyAlignment="1">
      <alignment horizontal="right"/>
    </xf>
    <xf numFmtId="168" fontId="0" fillId="0" borderId="0" xfId="0" applyNumberFormat="1" applyAlignment="1">
      <alignment horizontal="center"/>
    </xf>
    <xf numFmtId="168" fontId="2" fillId="0" borderId="0" xfId="0" applyNumberFormat="1" applyFont="1" applyAlignment="1">
      <alignment horizontal="center"/>
    </xf>
    <xf numFmtId="0" fontId="7" fillId="0" borderId="0" xfId="0" applyFont="1" applyAlignment="1">
      <alignment horizontal="right"/>
    </xf>
    <xf numFmtId="0" fontId="2" fillId="0" borderId="0" xfId="0" applyFont="1" applyBorder="1"/>
    <xf numFmtId="1" fontId="2" fillId="2" borderId="0" xfId="1" applyNumberFormat="1" applyFont="1" applyFill="1" applyBorder="1" applyAlignment="1">
      <alignment horizontal="center"/>
    </xf>
    <xf numFmtId="0" fontId="3" fillId="0" borderId="0" xfId="0" applyNumberFormat="1" applyFont="1" applyAlignment="1">
      <alignment horizontal="center"/>
    </xf>
    <xf numFmtId="0" fontId="3" fillId="0" borderId="0" xfId="0" applyNumberFormat="1" applyFont="1" applyBorder="1" applyAlignment="1">
      <alignment horizontal="center"/>
    </xf>
    <xf numFmtId="0" fontId="3" fillId="0" borderId="0" xfId="0" applyFont="1" applyAlignment="1">
      <alignment wrapText="1"/>
    </xf>
    <xf numFmtId="0" fontId="0" fillId="0" borderId="3" xfId="0" applyBorder="1"/>
    <xf numFmtId="0" fontId="8" fillId="0" borderId="3" xfId="0" applyFont="1" applyBorder="1"/>
    <xf numFmtId="0" fontId="7" fillId="0" borderId="5" xfId="0" applyFont="1" applyBorder="1"/>
    <xf numFmtId="0" fontId="0" fillId="0" borderId="5" xfId="0" applyBorder="1"/>
    <xf numFmtId="0" fontId="5" fillId="0" borderId="1" xfId="0" applyFont="1" applyFill="1" applyBorder="1" applyAlignment="1">
      <alignment horizontal="center" wrapText="1"/>
    </xf>
    <xf numFmtId="0" fontId="5" fillId="0" borderId="0" xfId="0" applyFont="1" applyFill="1" applyAlignment="1">
      <alignment horizontal="right"/>
    </xf>
    <xf numFmtId="0" fontId="8" fillId="0" borderId="3" xfId="0" applyFont="1" applyBorder="1" applyAlignment="1">
      <alignment horizontal="center" wrapText="1"/>
    </xf>
    <xf numFmtId="0" fontId="0" fillId="0" borderId="3" xfId="0" applyBorder="1" applyAlignment="1">
      <alignment horizontal="center" wrapText="1"/>
    </xf>
    <xf numFmtId="0" fontId="10" fillId="0" borderId="0" xfId="0" applyFont="1" applyAlignment="1">
      <alignment horizontal="right"/>
    </xf>
    <xf numFmtId="0" fontId="10" fillId="0" borderId="0" xfId="0" applyFont="1" applyAlignment="1">
      <alignment horizontal="left"/>
    </xf>
    <xf numFmtId="8" fontId="11" fillId="0" borderId="0" xfId="0" applyNumberFormat="1" applyFont="1"/>
    <xf numFmtId="8" fontId="11" fillId="0" borderId="0" xfId="0" applyNumberFormat="1" applyFont="1" applyAlignment="1">
      <alignment horizontal="center"/>
    </xf>
    <xf numFmtId="0" fontId="11" fillId="3" borderId="0" xfId="0" applyFont="1" applyFill="1" applyAlignment="1">
      <alignment horizontal="center"/>
    </xf>
    <xf numFmtId="0" fontId="11" fillId="0" borderId="0" xfId="0" applyFont="1" applyAlignment="1">
      <alignment horizontal="center"/>
    </xf>
    <xf numFmtId="0" fontId="11" fillId="0" borderId="0" xfId="0" applyNumberFormat="1" applyFont="1" applyAlignment="1">
      <alignment horizontal="center"/>
    </xf>
    <xf numFmtId="167" fontId="11" fillId="0" borderId="0" xfId="0" applyNumberFormat="1" applyFont="1" applyAlignment="1">
      <alignment horizontal="center"/>
    </xf>
    <xf numFmtId="0" fontId="11" fillId="0" borderId="0" xfId="0" applyFont="1" applyFill="1" applyAlignment="1">
      <alignment horizontal="center"/>
    </xf>
    <xf numFmtId="8" fontId="11" fillId="0" borderId="0" xfId="0" applyNumberFormat="1" applyFont="1" applyFill="1" applyAlignment="1">
      <alignment horizontal="center"/>
    </xf>
    <xf numFmtId="0" fontId="11" fillId="4" borderId="0" xfId="0" applyFont="1" applyFill="1" applyAlignment="1">
      <alignment horizontal="center"/>
    </xf>
    <xf numFmtId="167" fontId="11" fillId="0" borderId="0" xfId="0" applyNumberFormat="1" applyFont="1"/>
    <xf numFmtId="0" fontId="11" fillId="5" borderId="0" xfId="0" applyFont="1" applyFill="1" applyAlignment="1">
      <alignment horizontal="right"/>
    </xf>
    <xf numFmtId="8" fontId="11" fillId="5" borderId="0" xfId="0" applyNumberFormat="1" applyFont="1" applyFill="1"/>
    <xf numFmtId="8" fontId="10" fillId="5" borderId="2" xfId="0" applyNumberFormat="1" applyFont="1" applyFill="1" applyBorder="1"/>
    <xf numFmtId="8" fontId="11" fillId="5" borderId="0" xfId="0" applyNumberFormat="1" applyFont="1" applyFill="1" applyAlignment="1"/>
    <xf numFmtId="0" fontId="10" fillId="0" borderId="0" xfId="0" applyNumberFormat="1" applyFont="1" applyAlignment="1">
      <alignment horizontal="left"/>
    </xf>
    <xf numFmtId="0" fontId="2" fillId="0" borderId="0" xfId="0" applyFont="1" applyAlignment="1">
      <alignment horizontal="center"/>
    </xf>
    <xf numFmtId="0" fontId="0" fillId="0" borderId="0" xfId="0" applyAlignment="1">
      <alignment horizontal="center"/>
    </xf>
    <xf numFmtId="0" fontId="0" fillId="0" borderId="0" xfId="0" applyFont="1" applyAlignment="1"/>
    <xf numFmtId="0" fontId="2" fillId="0" borderId="0" xfId="0" applyFont="1" applyAlignment="1">
      <alignment horizontal="center"/>
    </xf>
    <xf numFmtId="0" fontId="0" fillId="0" borderId="0" xfId="0" applyAlignment="1">
      <alignment horizontal="center"/>
    </xf>
    <xf numFmtId="49" fontId="7" fillId="0" borderId="0" xfId="0" applyNumberFormat="1" applyFont="1" applyAlignment="1">
      <alignment horizontal="right"/>
    </xf>
    <xf numFmtId="0" fontId="10" fillId="0" borderId="0" xfId="0" applyFont="1" applyBorder="1" applyAlignment="1">
      <alignment horizontal="left"/>
    </xf>
    <xf numFmtId="0" fontId="3" fillId="0" borderId="0" xfId="0" applyNumberFormat="1" applyFont="1"/>
    <xf numFmtId="0" fontId="6" fillId="0" borderId="0" xfId="0" applyNumberFormat="1" applyFont="1"/>
    <xf numFmtId="0" fontId="0" fillId="0" borderId="0" xfId="0" applyNumberFormat="1"/>
    <xf numFmtId="0" fontId="6" fillId="0" borderId="0" xfId="0" applyNumberFormat="1" applyFont="1" applyFill="1"/>
    <xf numFmtId="0" fontId="3" fillId="0" borderId="0" xfId="0" applyNumberFormat="1" applyFont="1" applyAlignment="1">
      <alignment horizontal="left"/>
    </xf>
    <xf numFmtId="0" fontId="10" fillId="6" borderId="0" xfId="0" applyFont="1" applyFill="1" applyAlignment="1">
      <alignment horizontal="right"/>
    </xf>
    <xf numFmtId="0" fontId="12" fillId="7" borderId="0" xfId="0" applyFont="1" applyFill="1" applyAlignment="1">
      <alignment horizontal="right"/>
    </xf>
    <xf numFmtId="0" fontId="13" fillId="7" borderId="0" xfId="0" applyFont="1" applyFill="1"/>
    <xf numFmtId="49" fontId="3" fillId="0" borderId="0" xfId="0" applyNumberFormat="1" applyFont="1" applyFill="1" applyAlignment="1">
      <alignment horizontal="center"/>
    </xf>
    <xf numFmtId="0" fontId="6" fillId="0" borderId="0" xfId="0" applyFont="1" applyFill="1" applyAlignment="1">
      <alignment horizontal="right"/>
    </xf>
    <xf numFmtId="0" fontId="2" fillId="0" borderId="0" xfId="0" applyFont="1" applyAlignment="1">
      <alignment horizontal="center"/>
    </xf>
    <xf numFmtId="0" fontId="0" fillId="0" borderId="0" xfId="0" applyAlignment="1">
      <alignment horizontal="center"/>
    </xf>
    <xf numFmtId="0" fontId="10" fillId="0" borderId="0" xfId="0" applyFont="1" applyAlignment="1">
      <alignment horizontal="center"/>
    </xf>
    <xf numFmtId="0" fontId="10" fillId="4" borderId="0" xfId="0" applyFont="1" applyFill="1" applyBorder="1" applyAlignment="1">
      <alignment horizontal="center"/>
    </xf>
    <xf numFmtId="167" fontId="10" fillId="4" borderId="0" xfId="0" applyNumberFormat="1" applyFont="1" applyFill="1" applyBorder="1" applyAlignment="1">
      <alignment horizontal="center"/>
    </xf>
    <xf numFmtId="8" fontId="10" fillId="4" borderId="0" xfId="0" applyNumberFormat="1" applyFont="1" applyFill="1" applyBorder="1" applyAlignment="1">
      <alignment horizontal="center"/>
    </xf>
    <xf numFmtId="169" fontId="0" fillId="0" borderId="0" xfId="0" applyNumberFormat="1" applyAlignment="1">
      <alignment horizontal="center"/>
    </xf>
    <xf numFmtId="169" fontId="3" fillId="0" borderId="0" xfId="0" applyNumberFormat="1" applyFont="1" applyAlignment="1">
      <alignment horizontal="center"/>
    </xf>
    <xf numFmtId="8" fontId="0" fillId="4" borderId="0" xfId="0" applyNumberFormat="1" applyFill="1" applyAlignment="1">
      <alignment horizontal="right"/>
    </xf>
    <xf numFmtId="0" fontId="3" fillId="4" borderId="0" xfId="0" applyFont="1" applyFill="1" applyAlignment="1">
      <alignment horizontal="center"/>
    </xf>
    <xf numFmtId="8" fontId="3" fillId="4" borderId="0" xfId="0" applyNumberFormat="1" applyFont="1" applyFill="1" applyAlignment="1">
      <alignment horizontal="right"/>
    </xf>
    <xf numFmtId="8" fontId="0" fillId="4" borderId="0" xfId="0" applyNumberFormat="1" applyFill="1"/>
    <xf numFmtId="0" fontId="0" fillId="4" borderId="0" xfId="0" applyFill="1"/>
    <xf numFmtId="0" fontId="6" fillId="0" borderId="0" xfId="0" applyFont="1" applyBorder="1" applyAlignment="1">
      <alignment horizontal="right"/>
    </xf>
    <xf numFmtId="0" fontId="2" fillId="0" borderId="0" xfId="0" applyFont="1" applyAlignment="1">
      <alignment horizontal="center"/>
    </xf>
    <xf numFmtId="0" fontId="0" fillId="0" borderId="0" xfId="0" applyAlignment="1">
      <alignment horizontal="center"/>
    </xf>
    <xf numFmtId="0" fontId="5" fillId="0" borderId="1" xfId="0" applyFont="1" applyFill="1" applyBorder="1" applyAlignment="1">
      <alignment horizontal="center" wrapText="1"/>
    </xf>
    <xf numFmtId="0" fontId="6" fillId="0" borderId="0" xfId="0" applyFont="1" applyAlignment="1">
      <alignment horizontal="left"/>
    </xf>
    <xf numFmtId="0" fontId="2" fillId="0" borderId="0" xfId="0" applyFont="1" applyAlignment="1">
      <alignment horizontal="center"/>
    </xf>
    <xf numFmtId="0" fontId="0" fillId="0" borderId="0" xfId="0" applyAlignment="1">
      <alignment horizontal="center"/>
    </xf>
    <xf numFmtId="0" fontId="5" fillId="0" borderId="0" xfId="0" applyFont="1" applyFill="1" applyAlignment="1"/>
    <xf numFmtId="0" fontId="2" fillId="0" borderId="0" xfId="0" applyFont="1" applyAlignment="1">
      <alignment horizontal="center"/>
    </xf>
    <xf numFmtId="0" fontId="0" fillId="0" borderId="0" xfId="0" applyAlignment="1">
      <alignment horizontal="center"/>
    </xf>
    <xf numFmtId="16" fontId="11" fillId="0" borderId="0" xfId="0" applyNumberFormat="1" applyFont="1" applyAlignment="1">
      <alignment horizontal="center"/>
    </xf>
    <xf numFmtId="0" fontId="2" fillId="0" borderId="0" xfId="0" applyFont="1" applyAlignment="1">
      <alignment horizontal="center"/>
    </xf>
    <xf numFmtId="0" fontId="0" fillId="0" borderId="0" xfId="0" applyAlignment="1">
      <alignment horizontal="center"/>
    </xf>
    <xf numFmtId="0" fontId="7" fillId="0" borderId="0" xfId="0" applyFont="1" applyAlignment="1">
      <alignment horizontal="left"/>
    </xf>
    <xf numFmtId="0" fontId="0" fillId="0" borderId="0" xfId="0" applyFill="1" applyAlignment="1">
      <alignment horizontal="right"/>
    </xf>
    <xf numFmtId="0" fontId="6" fillId="0" borderId="0" xfId="0" applyNumberFormat="1" applyFont="1" applyFill="1" applyBorder="1" applyAlignment="1">
      <alignment horizontal="center"/>
    </xf>
    <xf numFmtId="8" fontId="11" fillId="0" borderId="0" xfId="0" applyNumberFormat="1" applyFont="1" applyAlignment="1">
      <alignment horizontal="right"/>
    </xf>
    <xf numFmtId="0" fontId="11" fillId="3" borderId="0" xfId="0" applyFont="1" applyFill="1" applyAlignment="1">
      <alignment horizontal="left"/>
    </xf>
    <xf numFmtId="0" fontId="11" fillId="0" borderId="0" xfId="0" applyFont="1" applyAlignment="1">
      <alignment horizontal="right"/>
    </xf>
    <xf numFmtId="16" fontId="6" fillId="0" borderId="0" xfId="0" applyNumberFormat="1" applyFont="1" applyBorder="1" applyAlignment="1">
      <alignment horizontal="right"/>
    </xf>
    <xf numFmtId="168" fontId="0" fillId="0" borderId="0" xfId="0" applyNumberFormat="1" applyAlignment="1" applyProtection="1">
      <alignment horizontal="center"/>
    </xf>
    <xf numFmtId="0" fontId="10" fillId="0" borderId="0" xfId="0" applyNumberFormat="1" applyFont="1" applyFill="1" applyBorder="1" applyAlignment="1">
      <alignment horizontal="center"/>
    </xf>
    <xf numFmtId="16" fontId="10" fillId="0" borderId="0" xfId="0" applyNumberFormat="1" applyFont="1" applyFill="1" applyBorder="1" applyAlignment="1">
      <alignment horizontal="center"/>
    </xf>
    <xf numFmtId="0" fontId="5" fillId="0" borderId="1" xfId="0" applyFont="1" applyFill="1" applyBorder="1" applyAlignment="1">
      <alignment horizontal="center" wrapText="1"/>
    </xf>
    <xf numFmtId="0" fontId="5" fillId="0" borderId="0" xfId="0" applyFont="1" applyFill="1" applyBorder="1" applyAlignment="1">
      <alignment horizontal="center"/>
    </xf>
    <xf numFmtId="0" fontId="0" fillId="0" borderId="0" xfId="0" pivotButton="1"/>
    <xf numFmtId="0" fontId="8" fillId="0" borderId="0" xfId="0" applyFont="1" applyAlignment="1">
      <alignment wrapText="1"/>
    </xf>
    <xf numFmtId="0" fontId="8" fillId="2" borderId="0" xfId="0" applyNumberFormat="1" applyFont="1" applyFill="1"/>
    <xf numFmtId="0" fontId="8" fillId="0" borderId="0" xfId="0" applyFont="1" applyAlignment="1">
      <alignment horizontal="left"/>
    </xf>
    <xf numFmtId="0" fontId="7" fillId="0" borderId="0" xfId="0" applyFont="1" applyAlignment="1">
      <alignment horizontal="center" wrapText="1"/>
    </xf>
    <xf numFmtId="0" fontId="7" fillId="0" borderId="0" xfId="0" applyNumberFormat="1" applyFont="1" applyAlignment="1">
      <alignment horizontal="center" wrapText="1"/>
    </xf>
    <xf numFmtId="0" fontId="7" fillId="0" borderId="0" xfId="0" applyNumberFormat="1" applyFont="1" applyAlignment="1">
      <alignment horizontal="center"/>
    </xf>
    <xf numFmtId="0" fontId="7" fillId="0" borderId="0" xfId="0" applyNumberFormat="1" applyFont="1" applyAlignment="1">
      <alignment horizontal="right"/>
    </xf>
    <xf numFmtId="0" fontId="20" fillId="0" borderId="0" xfId="0" applyFont="1" applyAlignment="1">
      <alignment horizontal="center"/>
    </xf>
    <xf numFmtId="0" fontId="20" fillId="0" borderId="0" xfId="0" applyFont="1"/>
    <xf numFmtId="0" fontId="20" fillId="0" borderId="0" xfId="0" applyFont="1" applyAlignment="1">
      <alignment horizontal="center" vertical="top"/>
    </xf>
    <xf numFmtId="0" fontId="8" fillId="0" borderId="0" xfId="0" applyFont="1" applyAlignment="1">
      <alignment vertical="top"/>
    </xf>
    <xf numFmtId="0" fontId="5" fillId="0" borderId="1" xfId="0" applyFont="1" applyFill="1" applyBorder="1" applyAlignment="1">
      <alignment horizontal="center" wrapText="1"/>
    </xf>
    <xf numFmtId="16" fontId="0" fillId="0" borderId="0" xfId="0" applyNumberFormat="1"/>
    <xf numFmtId="16" fontId="3" fillId="0" borderId="0" xfId="0" applyNumberFormat="1" applyFont="1" applyAlignment="1">
      <alignment horizontal="center"/>
    </xf>
    <xf numFmtId="16" fontId="6" fillId="0" borderId="0" xfId="0" applyNumberFormat="1" applyFont="1" applyFill="1" applyBorder="1" applyAlignment="1">
      <alignment horizontal="center"/>
    </xf>
    <xf numFmtId="0" fontId="22" fillId="0" borderId="0" xfId="0" applyFont="1"/>
    <xf numFmtId="170" fontId="2" fillId="0" borderId="0" xfId="0" applyNumberFormat="1" applyFont="1" applyAlignment="1">
      <alignment horizontal="right" indent="1"/>
    </xf>
    <xf numFmtId="170" fontId="0" fillId="0" borderId="0" xfId="0" applyNumberFormat="1" applyAlignment="1">
      <alignment horizontal="right" indent="1"/>
    </xf>
    <xf numFmtId="8" fontId="3" fillId="0" borderId="0" xfId="0" applyNumberFormat="1" applyFont="1" applyAlignment="1">
      <alignment horizontal="center"/>
    </xf>
    <xf numFmtId="8" fontId="2" fillId="0" borderId="0" xfId="0" applyNumberFormat="1" applyFont="1" applyAlignment="1">
      <alignment horizontal="center"/>
    </xf>
    <xf numFmtId="171" fontId="2" fillId="0" borderId="0" xfId="0" applyNumberFormat="1" applyFont="1" applyAlignment="1">
      <alignment horizontal="right" indent="1"/>
    </xf>
    <xf numFmtId="0" fontId="2" fillId="0" borderId="0" xfId="0" quotePrefix="1" applyFont="1" applyAlignment="1"/>
    <xf numFmtId="170" fontId="2" fillId="0" borderId="1" xfId="0" applyNumberFormat="1" applyFont="1" applyBorder="1" applyAlignment="1">
      <alignment horizontal="right" indent="1"/>
    </xf>
    <xf numFmtId="0" fontId="2" fillId="0" borderId="1" xfId="0" applyFont="1" applyBorder="1" applyAlignment="1"/>
    <xf numFmtId="171" fontId="2" fillId="0" borderId="1" xfId="0" applyNumberFormat="1" applyFont="1" applyBorder="1" applyAlignment="1">
      <alignment horizontal="right" indent="1"/>
    </xf>
    <xf numFmtId="0" fontId="2" fillId="0" borderId="0" xfId="0" applyFont="1" applyFill="1" applyBorder="1" applyAlignment="1"/>
    <xf numFmtId="8" fontId="3" fillId="0" borderId="0" xfId="0" applyNumberFormat="1" applyFont="1" applyAlignment="1">
      <alignment horizontal="center" wrapText="1"/>
    </xf>
    <xf numFmtId="8" fontId="0" fillId="0" borderId="0" xfId="0" applyNumberFormat="1"/>
    <xf numFmtId="49" fontId="6" fillId="0" borderId="0" xfId="0" applyNumberFormat="1" applyFont="1" applyAlignment="1">
      <alignment horizontal="right"/>
    </xf>
    <xf numFmtId="40" fontId="3" fillId="0" borderId="0" xfId="0" applyNumberFormat="1" applyFont="1" applyAlignment="1">
      <alignment horizontal="right"/>
    </xf>
    <xf numFmtId="40" fontId="0" fillId="0" borderId="0" xfId="0" applyNumberFormat="1"/>
    <xf numFmtId="49" fontId="3" fillId="0" borderId="0" xfId="0" applyNumberFormat="1" applyFont="1" applyAlignment="1">
      <alignment horizontal="center"/>
    </xf>
    <xf numFmtId="49" fontId="7" fillId="0" borderId="4" xfId="0" applyNumberFormat="1" applyFont="1" applyBorder="1" applyAlignment="1">
      <alignment horizontal="center" wrapText="1"/>
    </xf>
    <xf numFmtId="0" fontId="7" fillId="0" borderId="4" xfId="0" applyNumberFormat="1" applyFont="1" applyBorder="1" applyAlignment="1">
      <alignment horizontal="right"/>
    </xf>
    <xf numFmtId="0" fontId="0" fillId="0" borderId="4" xfId="0" applyNumberFormat="1" applyBorder="1"/>
    <xf numFmtId="0" fontId="21" fillId="0" borderId="0" xfId="0" applyNumberFormat="1" applyFont="1" applyAlignment="1">
      <alignment vertical="top" wrapText="1"/>
    </xf>
    <xf numFmtId="0" fontId="0" fillId="0" borderId="0" xfId="0" applyNumberFormat="1" applyAlignment="1">
      <alignment vertical="top" wrapText="1"/>
    </xf>
    <xf numFmtId="0" fontId="0" fillId="0" borderId="9" xfId="0" applyNumberFormat="1" applyBorder="1" applyAlignment="1">
      <alignment vertical="top" wrapText="1"/>
    </xf>
    <xf numFmtId="0" fontId="0" fillId="0" borderId="8" xfId="0" applyNumberFormat="1" applyBorder="1" applyAlignment="1">
      <alignment vertical="top" wrapText="1"/>
    </xf>
    <xf numFmtId="0" fontId="0" fillId="0" borderId="6" xfId="0" applyNumberFormat="1" applyBorder="1" applyAlignment="1">
      <alignment vertical="top" wrapText="1"/>
    </xf>
    <xf numFmtId="0" fontId="0" fillId="0" borderId="12" xfId="0" applyNumberFormat="1" applyBorder="1" applyAlignment="1">
      <alignment vertical="top" wrapText="1"/>
    </xf>
    <xf numFmtId="0" fontId="0" fillId="0" borderId="11" xfId="0" applyNumberFormat="1" applyBorder="1" applyAlignment="1">
      <alignment vertical="top" wrapText="1"/>
    </xf>
    <xf numFmtId="0" fontId="0" fillId="0" borderId="14" xfId="0" applyNumberFormat="1" applyBorder="1" applyAlignment="1">
      <alignment vertical="top" wrapText="1"/>
    </xf>
    <xf numFmtId="0" fontId="0" fillId="0" borderId="15" xfId="0" applyNumberFormat="1" applyBorder="1" applyAlignment="1">
      <alignment vertical="top" wrapText="1"/>
    </xf>
    <xf numFmtId="0" fontId="21"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8" xfId="0" applyNumberFormat="1" applyBorder="1" applyAlignment="1">
      <alignment horizontal="center" vertical="top" wrapText="1"/>
    </xf>
    <xf numFmtId="0" fontId="0" fillId="0" borderId="10" xfId="0" applyNumberFormat="1" applyBorder="1" applyAlignment="1">
      <alignment horizontal="center" vertical="top" wrapText="1"/>
    </xf>
    <xf numFmtId="0" fontId="9" fillId="0" borderId="0" xfId="2" quotePrefix="1" applyNumberFormat="1" applyAlignment="1" applyProtection="1">
      <alignment horizontal="center" vertical="top" wrapText="1"/>
    </xf>
    <xf numFmtId="0" fontId="0" fillId="0" borderId="7" xfId="0" applyNumberFormat="1" applyBorder="1" applyAlignment="1">
      <alignment horizontal="center" vertical="top" wrapText="1"/>
    </xf>
    <xf numFmtId="0" fontId="0" fillId="0" borderId="11" xfId="0" applyNumberFormat="1" applyBorder="1" applyAlignment="1">
      <alignment horizontal="center" vertical="top" wrapText="1"/>
    </xf>
    <xf numFmtId="0" fontId="9" fillId="0" borderId="11" xfId="2" quotePrefix="1" applyNumberFormat="1" applyBorder="1" applyAlignment="1" applyProtection="1">
      <alignment horizontal="center" vertical="top" wrapText="1"/>
    </xf>
    <xf numFmtId="0" fontId="0" fillId="0" borderId="13" xfId="0" applyNumberFormat="1" applyBorder="1" applyAlignment="1">
      <alignment horizontal="center" vertical="top" wrapText="1"/>
    </xf>
    <xf numFmtId="0" fontId="0" fillId="0" borderId="15" xfId="0" applyNumberFormat="1" applyBorder="1" applyAlignment="1">
      <alignment horizontal="center" vertical="top" wrapText="1"/>
    </xf>
    <xf numFmtId="0" fontId="0" fillId="0" borderId="16" xfId="0" applyNumberFormat="1" applyBorder="1" applyAlignment="1">
      <alignment horizontal="center" vertical="top" wrapText="1"/>
    </xf>
    <xf numFmtId="0" fontId="23" fillId="0" borderId="0" xfId="0" applyFont="1" applyFill="1" applyAlignment="1">
      <alignment horizontal="center"/>
    </xf>
    <xf numFmtId="0" fontId="23" fillId="0" borderId="0" xfId="0" applyFont="1" applyAlignment="1">
      <alignment horizontal="center"/>
    </xf>
    <xf numFmtId="0" fontId="24" fillId="0" borderId="0" xfId="0" applyFont="1" applyFill="1" applyAlignment="1"/>
    <xf numFmtId="0" fontId="25" fillId="0" borderId="0" xfId="0" applyFont="1" applyFill="1"/>
    <xf numFmtId="0" fontId="23" fillId="0" borderId="0" xfId="0" applyFont="1" applyFill="1" applyAlignment="1"/>
    <xf numFmtId="0" fontId="24" fillId="0" borderId="0" xfId="0" applyFont="1" applyAlignment="1">
      <alignment horizontal="center"/>
    </xf>
    <xf numFmtId="0" fontId="24" fillId="0" borderId="0" xfId="0" applyFont="1" applyFill="1" applyAlignment="1">
      <alignment horizontal="right"/>
    </xf>
    <xf numFmtId="1" fontId="23" fillId="0" borderId="0" xfId="0" applyNumberFormat="1" applyFont="1" applyAlignment="1">
      <alignment horizontal="center"/>
    </xf>
    <xf numFmtId="168" fontId="23" fillId="0" borderId="0" xfId="0" applyNumberFormat="1" applyFont="1" applyAlignment="1">
      <alignment horizontal="center"/>
    </xf>
    <xf numFmtId="0" fontId="24" fillId="0" borderId="0" xfId="0" applyFont="1" applyFill="1" applyAlignment="1">
      <alignment horizontal="center"/>
    </xf>
    <xf numFmtId="172" fontId="0" fillId="0" borderId="0" xfId="0" applyNumberFormat="1" applyAlignment="1">
      <alignment horizontal="right" indent="1"/>
    </xf>
    <xf numFmtId="169" fontId="0" fillId="0" borderId="0" xfId="0" applyNumberFormat="1" applyAlignment="1">
      <alignment horizontal="right" indent="1"/>
    </xf>
    <xf numFmtId="2" fontId="3" fillId="0" borderId="0" xfId="0" applyNumberFormat="1" applyFont="1" applyAlignment="1">
      <alignment horizontal="right" indent="1"/>
    </xf>
    <xf numFmtId="2" fontId="2" fillId="0" borderId="0" xfId="0" applyNumberFormat="1" applyFont="1" applyAlignment="1">
      <alignment horizontal="right" indent="1"/>
    </xf>
    <xf numFmtId="2" fontId="3" fillId="0" borderId="0" xfId="0" applyNumberFormat="1" applyFont="1" applyAlignment="1">
      <alignment horizontal="right" indent="2"/>
    </xf>
    <xf numFmtId="2" fontId="2" fillId="0" borderId="0" xfId="0" applyNumberFormat="1" applyFont="1" applyAlignment="1">
      <alignment horizontal="right" indent="2"/>
    </xf>
    <xf numFmtId="2" fontId="3" fillId="0" borderId="0" xfId="0" applyNumberFormat="1" applyFont="1"/>
    <xf numFmtId="169" fontId="0" fillId="0" borderId="2" xfId="0" applyNumberFormat="1" applyBorder="1" applyAlignment="1">
      <alignment horizontal="right" indent="1"/>
    </xf>
    <xf numFmtId="0" fontId="0" fillId="0" borderId="2" xfId="0" applyBorder="1" applyAlignment="1"/>
    <xf numFmtId="172" fontId="0" fillId="0" borderId="2" xfId="0" applyNumberFormat="1" applyBorder="1" applyAlignment="1">
      <alignment horizontal="right" indent="1"/>
    </xf>
    <xf numFmtId="0" fontId="0" fillId="0" borderId="2" xfId="0" applyBorder="1"/>
    <xf numFmtId="2" fontId="2" fillId="0" borderId="2" xfId="0" applyNumberFormat="1" applyFont="1" applyBorder="1" applyAlignment="1">
      <alignment horizontal="right" indent="2"/>
    </xf>
    <xf numFmtId="2" fontId="2" fillId="0" borderId="2" xfId="0" applyNumberFormat="1" applyFont="1" applyBorder="1" applyAlignment="1">
      <alignment horizontal="right" indent="1"/>
    </xf>
    <xf numFmtId="2" fontId="3" fillId="0" borderId="0" xfId="0" applyNumberFormat="1" applyFont="1" applyAlignment="1">
      <alignment horizontal="center"/>
    </xf>
    <xf numFmtId="0" fontId="0" fillId="0" borderId="0" xfId="0" applyFill="1" applyBorder="1" applyAlignment="1"/>
    <xf numFmtId="8" fontId="0" fillId="0" borderId="0" xfId="0" applyNumberFormat="1" applyAlignment="1">
      <alignment horizontal="center" vertical="center"/>
    </xf>
    <xf numFmtId="0" fontId="10" fillId="0" borderId="0" xfId="0" applyFont="1" applyAlignment="1">
      <alignment horizontal="center" wrapText="1"/>
    </xf>
    <xf numFmtId="0" fontId="27" fillId="0" borderId="0" xfId="0" applyFont="1" applyAlignment="1">
      <alignment horizontal="center"/>
    </xf>
    <xf numFmtId="2" fontId="0" fillId="0" borderId="0" xfId="0" applyNumberFormat="1" applyAlignment="1">
      <alignment horizontal="right" indent="1"/>
    </xf>
    <xf numFmtId="2" fontId="3" fillId="0" borderId="0" xfId="0" applyNumberFormat="1" applyFont="1" applyFill="1" applyAlignment="1">
      <alignment horizontal="center"/>
    </xf>
    <xf numFmtId="2" fontId="2" fillId="0" borderId="0" xfId="0" applyNumberFormat="1" applyFont="1" applyFill="1" applyAlignment="1">
      <alignment horizontal="right" indent="1"/>
    </xf>
    <xf numFmtId="2" fontId="0" fillId="0" borderId="0" xfId="0" applyNumberFormat="1" applyFill="1" applyAlignment="1">
      <alignment horizontal="right" indent="1"/>
    </xf>
    <xf numFmtId="2" fontId="2" fillId="0" borderId="1" xfId="0" applyNumberFormat="1" applyFont="1" applyFill="1" applyBorder="1" applyAlignment="1">
      <alignment horizontal="right" indent="1"/>
    </xf>
    <xf numFmtId="2" fontId="0" fillId="0" borderId="2" xfId="0" applyNumberFormat="1" applyFill="1" applyBorder="1" applyAlignment="1">
      <alignment horizontal="right" indent="1"/>
    </xf>
    <xf numFmtId="169" fontId="3" fillId="0" borderId="17" xfId="0" applyNumberFormat="1" applyFont="1" applyBorder="1" applyAlignment="1">
      <alignment horizontal="center"/>
    </xf>
    <xf numFmtId="0" fontId="3" fillId="0" borderId="17" xfId="0" applyFont="1" applyBorder="1" applyAlignment="1">
      <alignment horizontal="center"/>
    </xf>
    <xf numFmtId="8" fontId="3" fillId="0" borderId="17" xfId="0" applyNumberFormat="1" applyFont="1" applyBorder="1" applyAlignment="1">
      <alignment horizontal="center"/>
    </xf>
    <xf numFmtId="2" fontId="3" fillId="0" borderId="17" xfId="0" applyNumberFormat="1" applyFont="1" applyFill="1" applyBorder="1" applyAlignment="1">
      <alignment horizontal="center"/>
    </xf>
    <xf numFmtId="0" fontId="0" fillId="0" borderId="17" xfId="0" applyBorder="1"/>
    <xf numFmtId="2" fontId="3" fillId="0" borderId="17" xfId="0" applyNumberFormat="1" applyFont="1" applyBorder="1" applyAlignment="1">
      <alignment horizontal="center"/>
    </xf>
    <xf numFmtId="2" fontId="3" fillId="0" borderId="17" xfId="0" applyNumberFormat="1" applyFont="1" applyBorder="1" applyAlignment="1">
      <alignment horizontal="right" indent="1"/>
    </xf>
    <xf numFmtId="0" fontId="28" fillId="0" borderId="0" xfId="0" applyFont="1"/>
    <xf numFmtId="0" fontId="28" fillId="0" borderId="0" xfId="0" applyFont="1" applyAlignment="1">
      <alignment horizontal="center"/>
    </xf>
    <xf numFmtId="8" fontId="28" fillId="0" borderId="0" xfId="0" applyNumberFormat="1" applyFont="1" applyAlignment="1">
      <alignment horizontal="center" vertical="center"/>
    </xf>
    <xf numFmtId="8" fontId="28" fillId="0" borderId="0" xfId="0" applyNumberFormat="1" applyFont="1"/>
    <xf numFmtId="0" fontId="2" fillId="2" borderId="0" xfId="1" applyNumberFormat="1" applyFont="1" applyFill="1" applyBorder="1" applyAlignment="1">
      <alignment horizontal="center"/>
    </xf>
    <xf numFmtId="0" fontId="2" fillId="2" borderId="0" xfId="1" applyNumberFormat="1" applyFont="1" applyFill="1" applyAlignment="1">
      <alignment horizontal="center"/>
    </xf>
    <xf numFmtId="0" fontId="2" fillId="0" borderId="0" xfId="0" applyFont="1" applyAlignment="1">
      <alignment horizontal="left"/>
    </xf>
    <xf numFmtId="1" fontId="2" fillId="0" borderId="0" xfId="1" applyNumberFormat="1" applyFont="1" applyFill="1" applyAlignment="1">
      <alignment horizontal="center"/>
    </xf>
    <xf numFmtId="0" fontId="2" fillId="0" borderId="0" xfId="1" applyNumberFormat="1" applyFont="1" applyFill="1" applyAlignment="1">
      <alignment horizontal="center"/>
    </xf>
    <xf numFmtId="1" fontId="2" fillId="0" borderId="0" xfId="0" applyNumberFormat="1" applyFont="1" applyFill="1" applyAlignment="1">
      <alignment horizontal="center"/>
    </xf>
    <xf numFmtId="0" fontId="2" fillId="0" borderId="0" xfId="0" applyNumberFormat="1" applyFont="1" applyFill="1"/>
    <xf numFmtId="0" fontId="2" fillId="0" borderId="0" xfId="0" applyFont="1" applyFill="1" applyAlignment="1">
      <alignment wrapText="1"/>
    </xf>
    <xf numFmtId="0" fontId="2" fillId="0" borderId="0" xfId="0" applyFont="1" applyFill="1"/>
    <xf numFmtId="0" fontId="2" fillId="0" borderId="0" xfId="1" applyFont="1" applyAlignment="1">
      <alignment horizontal="left" indent="1"/>
    </xf>
    <xf numFmtId="0" fontId="2" fillId="0" borderId="0" xfId="0" applyFont="1" applyAlignment="1">
      <alignment horizontal="left" indent="1"/>
    </xf>
    <xf numFmtId="0" fontId="0" fillId="0" borderId="0" xfId="0" applyAlignment="1">
      <alignment horizontal="left" indent="1"/>
    </xf>
    <xf numFmtId="0" fontId="2" fillId="0" borderId="0" xfId="0" applyNumberFormat="1" applyFont="1" applyAlignment="1">
      <alignment horizontal="left" indent="1"/>
    </xf>
    <xf numFmtId="0" fontId="2" fillId="0" borderId="0" xfId="0" applyFont="1" applyBorder="1" applyAlignment="1">
      <alignment horizontal="left" indent="1"/>
    </xf>
    <xf numFmtId="0" fontId="2" fillId="0" borderId="0" xfId="0" applyFont="1" applyAlignment="1">
      <alignment horizontal="left" wrapText="1" indent="1"/>
    </xf>
    <xf numFmtId="165" fontId="1" fillId="0" borderId="0" xfId="1" applyNumberFormat="1" applyFont="1" applyAlignment="1">
      <alignment horizontal="left" wrapText="1" indent="1"/>
    </xf>
    <xf numFmtId="165" fontId="2" fillId="0" borderId="0" xfId="1" applyNumberFormat="1" applyFont="1" applyBorder="1" applyAlignment="1">
      <alignment horizontal="left" indent="1"/>
    </xf>
    <xf numFmtId="165" fontId="2" fillId="0" borderId="0" xfId="1" applyNumberFormat="1" applyFont="1" applyAlignment="1">
      <alignment horizontal="left" indent="1"/>
    </xf>
    <xf numFmtId="164" fontId="2" fillId="0" borderId="0" xfId="1" applyNumberFormat="1" applyFont="1" applyAlignment="1">
      <alignment horizontal="left" indent="1"/>
    </xf>
    <xf numFmtId="165" fontId="2" fillId="0" borderId="0" xfId="0" applyNumberFormat="1" applyFont="1" applyAlignment="1">
      <alignment horizontal="left" indent="1"/>
    </xf>
    <xf numFmtId="165" fontId="2" fillId="0" borderId="0" xfId="1" applyNumberFormat="1" applyFont="1" applyFill="1" applyAlignment="1">
      <alignment horizontal="left" indent="1"/>
    </xf>
    <xf numFmtId="0" fontId="2" fillId="0" borderId="0" xfId="0" applyFont="1" applyFill="1" applyAlignment="1">
      <alignment horizontal="left" indent="1"/>
    </xf>
    <xf numFmtId="0" fontId="16" fillId="0" borderId="0" xfId="0" applyFont="1" applyFill="1" applyAlignment="1">
      <alignment horizontal="center"/>
    </xf>
    <xf numFmtId="8" fontId="16" fillId="0" borderId="0" xfId="0" applyNumberFormat="1" applyFont="1" applyFill="1" applyAlignment="1">
      <alignment horizontal="center"/>
    </xf>
    <xf numFmtId="167" fontId="16" fillId="0" borderId="0" xfId="0" applyNumberFormat="1" applyFont="1" applyFill="1" applyAlignment="1">
      <alignment horizontal="center"/>
    </xf>
    <xf numFmtId="167" fontId="11" fillId="0" borderId="0" xfId="0" applyNumberFormat="1" applyFont="1" applyFill="1" applyAlignment="1">
      <alignment horizontal="center"/>
    </xf>
    <xf numFmtId="0" fontId="11" fillId="0" borderId="0" xfId="0" applyFont="1" applyFill="1" applyAlignment="1">
      <alignment horizontal="left"/>
    </xf>
    <xf numFmtId="167" fontId="11" fillId="0" borderId="0" xfId="0" applyNumberFormat="1" applyFont="1" applyFill="1"/>
    <xf numFmtId="8" fontId="11" fillId="0" borderId="0" xfId="0" applyNumberFormat="1" applyFont="1" applyFill="1"/>
    <xf numFmtId="0" fontId="11" fillId="0" borderId="0" xfId="0" applyFont="1" applyFill="1"/>
    <xf numFmtId="0" fontId="11" fillId="0" borderId="0" xfId="0" quotePrefix="1" applyFont="1" applyFill="1" applyAlignment="1">
      <alignment horizontal="center"/>
    </xf>
    <xf numFmtId="0" fontId="11" fillId="0" borderId="0" xfId="0" applyNumberFormat="1" applyFont="1" applyFill="1" applyAlignment="1">
      <alignment horizontal="center"/>
    </xf>
    <xf numFmtId="0" fontId="29" fillId="0" borderId="0" xfId="0" applyFont="1"/>
    <xf numFmtId="0" fontId="6" fillId="6" borderId="0" xfId="0" applyFont="1" applyFill="1" applyAlignment="1">
      <alignment horizontal="right"/>
    </xf>
    <xf numFmtId="0" fontId="6" fillId="0" borderId="0" xfId="0" applyFont="1" applyAlignment="1">
      <alignment horizontal="center"/>
    </xf>
    <xf numFmtId="0" fontId="30" fillId="0" borderId="0" xfId="0" applyFont="1"/>
    <xf numFmtId="0" fontId="30" fillId="3" borderId="0" xfId="0" applyFont="1" applyFill="1" applyAlignment="1">
      <alignment horizontal="center"/>
    </xf>
    <xf numFmtId="0" fontId="31" fillId="7" borderId="0" xfId="0" applyFont="1" applyFill="1"/>
    <xf numFmtId="0" fontId="0" fillId="0" borderId="0" xfId="0" applyAlignment="1" applyProtection="1">
      <protection locked="0"/>
    </xf>
    <xf numFmtId="0" fontId="12" fillId="9" borderId="0" xfId="0" applyFont="1" applyFill="1" applyAlignment="1">
      <alignment horizontal="right"/>
    </xf>
    <xf numFmtId="8" fontId="12" fillId="9" borderId="0" xfId="0" applyNumberFormat="1" applyFont="1" applyFill="1" applyAlignment="1">
      <alignment horizontal="right"/>
    </xf>
    <xf numFmtId="0" fontId="12" fillId="9" borderId="0" xfId="0" applyFont="1" applyFill="1" applyAlignment="1">
      <alignment horizontal="left"/>
    </xf>
    <xf numFmtId="0" fontId="3" fillId="8" borderId="0" xfId="0" applyFont="1" applyFill="1" applyAlignment="1">
      <alignment horizontal="center" vertical="center"/>
    </xf>
    <xf numFmtId="0" fontId="32" fillId="0" borderId="0" xfId="0" applyNumberFormat="1" applyFont="1"/>
    <xf numFmtId="0" fontId="32" fillId="0" borderId="0" xfId="0" applyFont="1" applyAlignment="1">
      <alignment horizontal="left"/>
    </xf>
    <xf numFmtId="0" fontId="32" fillId="0" borderId="0" xfId="0" applyNumberFormat="1" applyFont="1" applyFill="1" applyBorder="1" applyAlignment="1">
      <alignment horizontal="center"/>
    </xf>
    <xf numFmtId="0" fontId="32" fillId="0" borderId="0" xfId="0" applyFont="1" applyAlignment="1">
      <alignment horizontal="right"/>
    </xf>
    <xf numFmtId="0" fontId="32" fillId="0" borderId="0" xfId="0" applyFont="1" applyAlignment="1">
      <alignment horizontal="center"/>
    </xf>
    <xf numFmtId="0" fontId="3" fillId="0" borderId="0" xfId="0" applyFont="1" applyAlignment="1"/>
    <xf numFmtId="172" fontId="3" fillId="0" borderId="0" xfId="0" applyNumberFormat="1" applyFont="1" applyAlignment="1">
      <alignment horizontal="right" indent="1"/>
    </xf>
    <xf numFmtId="2" fontId="3" fillId="0" borderId="0" xfId="0" applyNumberFormat="1" applyFont="1" applyFill="1" applyAlignment="1">
      <alignment horizontal="right" indent="1"/>
    </xf>
    <xf numFmtId="8" fontId="30" fillId="0" borderId="0" xfId="0" applyNumberFormat="1" applyFont="1"/>
    <xf numFmtId="174" fontId="0" fillId="0" borderId="0" xfId="0" applyNumberFormat="1" applyAlignment="1">
      <alignment horizontal="right" indent="1"/>
    </xf>
    <xf numFmtId="0" fontId="5" fillId="0" borderId="0" xfId="0" applyNumberFormat="1" applyFont="1" applyFill="1" applyBorder="1" applyAlignment="1">
      <alignment horizontal="center"/>
    </xf>
    <xf numFmtId="16" fontId="5" fillId="0" borderId="0" xfId="0" applyNumberFormat="1" applyFont="1" applyFill="1" applyBorder="1" applyAlignment="1">
      <alignment horizontal="center"/>
    </xf>
    <xf numFmtId="0" fontId="5" fillId="0" borderId="0" xfId="0" applyFont="1" applyAlignment="1">
      <alignment horizontal="right"/>
    </xf>
    <xf numFmtId="0" fontId="5" fillId="0" borderId="0" xfId="0" applyNumberFormat="1" applyFont="1" applyAlignment="1">
      <alignment horizontal="center"/>
    </xf>
    <xf numFmtId="8" fontId="0" fillId="0" borderId="0" xfId="0" applyNumberFormat="1" applyAlignment="1">
      <alignment horizontal="center"/>
    </xf>
    <xf numFmtId="0" fontId="21" fillId="0" borderId="0" xfId="0" applyFont="1" applyAlignment="1">
      <alignment horizontal="right"/>
    </xf>
    <xf numFmtId="16" fontId="3" fillId="0" borderId="0" xfId="0" applyNumberFormat="1" applyFont="1" applyAlignment="1">
      <alignment horizontal="left" indent="1"/>
    </xf>
    <xf numFmtId="16" fontId="6" fillId="0" borderId="0" xfId="0" applyNumberFormat="1" applyFont="1" applyFill="1" applyBorder="1" applyAlignment="1">
      <alignment horizontal="left" indent="1"/>
    </xf>
    <xf numFmtId="0" fontId="6" fillId="0" borderId="0" xfId="0" applyFont="1" applyAlignment="1">
      <alignment vertical="center"/>
    </xf>
    <xf numFmtId="16" fontId="6" fillId="0" borderId="0" xfId="0" applyNumberFormat="1" applyFont="1" applyAlignment="1">
      <alignment horizontal="left" vertical="center" wrapText="1" indent="1"/>
    </xf>
    <xf numFmtId="49" fontId="3" fillId="0" borderId="0" xfId="0" applyNumberFormat="1" applyFont="1"/>
    <xf numFmtId="0" fontId="3" fillId="0" borderId="0" xfId="0" applyFont="1" applyAlignment="1">
      <alignment horizontal="right" vertical="center"/>
    </xf>
    <xf numFmtId="0" fontId="36" fillId="0" borderId="0" xfId="0" applyNumberFormat="1" applyFont="1" applyAlignment="1">
      <alignment horizontal="center" wrapText="1"/>
    </xf>
    <xf numFmtId="0" fontId="3" fillId="0" borderId="0" xfId="0" applyFont="1" applyFill="1" applyAlignment="1">
      <alignment horizontal="right"/>
    </xf>
    <xf numFmtId="0" fontId="3" fillId="0" borderId="0" xfId="0" applyFont="1" applyFill="1" applyAlignment="1">
      <alignment horizontal="left"/>
    </xf>
    <xf numFmtId="0" fontId="20" fillId="0" borderId="0" xfId="0" applyNumberFormat="1" applyFont="1" applyAlignment="1">
      <alignment horizontal="center"/>
    </xf>
    <xf numFmtId="0" fontId="11" fillId="0" borderId="0" xfId="0" applyFont="1" applyFill="1" applyAlignment="1">
      <alignment horizontal="left" vertical="center"/>
    </xf>
    <xf numFmtId="49" fontId="6" fillId="0" borderId="0" xfId="0" applyNumberFormat="1" applyFont="1" applyAlignment="1">
      <alignment horizontal="right" vertical="center"/>
    </xf>
    <xf numFmtId="169" fontId="2" fillId="0" borderId="0" xfId="0" applyNumberFormat="1" applyFont="1" applyAlignment="1">
      <alignment horizontal="left"/>
    </xf>
    <xf numFmtId="0" fontId="39" fillId="0" borderId="0" xfId="0" applyFont="1" applyFill="1" applyAlignment="1">
      <alignment horizontal="left" vertical="center"/>
    </xf>
    <xf numFmtId="8" fontId="6" fillId="0" borderId="0" xfId="0" applyNumberFormat="1" applyFont="1"/>
    <xf numFmtId="0" fontId="0" fillId="7" borderId="0" xfId="0" applyFill="1" applyAlignment="1"/>
    <xf numFmtId="16" fontId="3" fillId="0" borderId="0" xfId="0" applyNumberFormat="1" applyFont="1" applyAlignment="1">
      <alignment horizontal="left" vertical="center" indent="1"/>
    </xf>
    <xf numFmtId="0" fontId="0" fillId="0" borderId="0" xfId="0" quotePrefix="1" applyFont="1" applyAlignment="1"/>
    <xf numFmtId="0" fontId="2" fillId="0" borderId="0" xfId="1" applyFont="1" applyAlignment="1"/>
    <xf numFmtId="165" fontId="2" fillId="0" borderId="0" xfId="1" applyNumberFormat="1" applyFont="1" applyAlignment="1">
      <alignment horizontal="center"/>
    </xf>
    <xf numFmtId="0" fontId="40" fillId="0" borderId="0" xfId="0" applyFont="1" applyAlignment="1">
      <alignment vertical="center"/>
    </xf>
    <xf numFmtId="0" fontId="30" fillId="0" borderId="0" xfId="0" applyFont="1" applyAlignment="1">
      <alignment horizontal="left"/>
    </xf>
    <xf numFmtId="0" fontId="6" fillId="0" borderId="0" xfId="0" applyFont="1" applyBorder="1" applyAlignment="1">
      <alignment horizontal="left"/>
    </xf>
    <xf numFmtId="0" fontId="6" fillId="0" borderId="0" xfId="0" applyFont="1"/>
    <xf numFmtId="0" fontId="41" fillId="0" borderId="0" xfId="0" applyFont="1"/>
    <xf numFmtId="0" fontId="3" fillId="0" borderId="0" xfId="0" applyFont="1" applyFill="1" applyAlignment="1" applyProtection="1">
      <alignment horizontal="center"/>
      <protection locked="0"/>
    </xf>
    <xf numFmtId="0" fontId="11" fillId="0" borderId="0" xfId="0" applyFont="1" applyFill="1" applyAlignment="1">
      <alignment horizontal="left" indent="1"/>
    </xf>
    <xf numFmtId="0" fontId="16" fillId="0" borderId="0" xfId="0" applyFont="1" applyFill="1" applyAlignment="1">
      <alignment horizontal="left" indent="1"/>
    </xf>
    <xf numFmtId="0" fontId="11" fillId="0" borderId="0" xfId="0" applyFont="1" applyAlignment="1">
      <alignment horizontal="left" indent="1"/>
    </xf>
    <xf numFmtId="0" fontId="16" fillId="0" borderId="0" xfId="0" applyFont="1" applyFill="1" applyAlignment="1">
      <alignment horizontal="left" vertical="center"/>
    </xf>
    <xf numFmtId="0" fontId="11" fillId="0" borderId="0" xfId="0" applyFont="1" applyAlignment="1">
      <alignment horizontal="left" vertical="center"/>
    </xf>
    <xf numFmtId="0" fontId="30" fillId="0" borderId="0" xfId="0" applyFont="1" applyFill="1"/>
    <xf numFmtId="0" fontId="30" fillId="0" borderId="0" xfId="0" applyFont="1" applyFill="1" applyAlignment="1">
      <alignment horizontal="center"/>
    </xf>
    <xf numFmtId="8" fontId="10" fillId="0" borderId="0" xfId="0" applyNumberFormat="1" applyFont="1"/>
    <xf numFmtId="8" fontId="11" fillId="5" borderId="2" xfId="0" applyNumberFormat="1" applyFont="1" applyFill="1" applyBorder="1"/>
    <xf numFmtId="175" fontId="11" fillId="0" borderId="0" xfId="0" applyNumberFormat="1" applyFont="1" applyFill="1" applyAlignment="1">
      <alignment horizontal="right" indent="5"/>
    </xf>
    <xf numFmtId="0" fontId="30" fillId="0" borderId="0" xfId="1" applyFont="1" applyAlignment="1">
      <alignment horizontal="center"/>
    </xf>
    <xf numFmtId="0" fontId="3" fillId="7" borderId="0" xfId="0" applyFont="1" applyFill="1" applyAlignment="1">
      <alignment horizontal="left"/>
    </xf>
    <xf numFmtId="0" fontId="44" fillId="0" borderId="0" xfId="0" applyFont="1" applyAlignment="1">
      <alignment vertical="center" wrapText="1"/>
    </xf>
    <xf numFmtId="17" fontId="44" fillId="0" borderId="0" xfId="0" applyNumberFormat="1" applyFont="1" applyAlignment="1">
      <alignment vertical="center" wrapText="1"/>
    </xf>
    <xf numFmtId="165" fontId="30" fillId="0" borderId="0" xfId="1" applyNumberFormat="1" applyFont="1" applyAlignment="1">
      <alignment horizontal="center"/>
    </xf>
    <xf numFmtId="1" fontId="30" fillId="0" borderId="0" xfId="1" applyNumberFormat="1" applyFont="1" applyFill="1" applyAlignment="1">
      <alignment horizontal="center"/>
    </xf>
    <xf numFmtId="0" fontId="30" fillId="0" borderId="0" xfId="1" applyNumberFormat="1" applyFont="1" applyFill="1" applyAlignment="1">
      <alignment horizontal="center"/>
    </xf>
    <xf numFmtId="0" fontId="30" fillId="0" borderId="0" xfId="0" applyFont="1" applyFill="1" applyAlignment="1">
      <alignment wrapText="1"/>
    </xf>
    <xf numFmtId="0" fontId="30" fillId="0" borderId="0" xfId="0" applyNumberFormat="1" applyFont="1" applyFill="1"/>
    <xf numFmtId="0" fontId="20" fillId="0" borderId="0" xfId="0" applyFont="1" applyAlignment="1">
      <alignment horizontal="left" indent="1"/>
    </xf>
    <xf numFmtId="0" fontId="20" fillId="0" borderId="0" xfId="0" applyFont="1" applyBorder="1" applyAlignment="1">
      <alignment horizontal="left" indent="1"/>
    </xf>
    <xf numFmtId="0" fontId="36" fillId="0" borderId="0" xfId="0" applyFont="1" applyAlignment="1">
      <alignment horizontal="left" wrapText="1" indent="1"/>
    </xf>
    <xf numFmtId="0" fontId="20" fillId="0" borderId="0" xfId="0" applyFont="1" applyBorder="1" applyAlignment="1">
      <alignment horizontal="left" vertical="top" indent="1"/>
    </xf>
    <xf numFmtId="0" fontId="20" fillId="0" borderId="0" xfId="0" applyFont="1" applyAlignment="1">
      <alignment horizontal="left" vertical="center" indent="1"/>
    </xf>
    <xf numFmtId="0" fontId="45" fillId="0" borderId="0" xfId="0" applyFont="1" applyAlignment="1">
      <alignment horizontal="left"/>
    </xf>
    <xf numFmtId="0" fontId="46" fillId="0" borderId="0" xfId="0" pivotButton="1" applyFont="1"/>
    <xf numFmtId="0" fontId="46" fillId="0" borderId="0" xfId="0" applyFont="1" applyAlignment="1">
      <alignment horizontal="left"/>
    </xf>
    <xf numFmtId="16" fontId="46" fillId="0" borderId="0" xfId="0" applyNumberFormat="1" applyFont="1"/>
    <xf numFmtId="0" fontId="46" fillId="0" borderId="0" xfId="0" applyFont="1" applyAlignment="1">
      <alignment horizontal="left" indent="1"/>
    </xf>
    <xf numFmtId="16" fontId="44" fillId="0" borderId="0" xfId="0" applyNumberFormat="1" applyFont="1" applyAlignment="1">
      <alignment horizontal="center" vertical="center" wrapText="1"/>
    </xf>
    <xf numFmtId="0" fontId="5" fillId="0" borderId="1" xfId="0" applyFont="1" applyFill="1" applyBorder="1" applyAlignment="1">
      <alignment horizontal="center" wrapText="1"/>
    </xf>
    <xf numFmtId="0" fontId="3" fillId="0" borderId="1" xfId="0" applyFont="1" applyBorder="1" applyAlignment="1">
      <alignment horizontal="center" wrapText="1"/>
    </xf>
    <xf numFmtId="0" fontId="11" fillId="10" borderId="0" xfId="0" applyFont="1" applyFill="1"/>
    <xf numFmtId="0" fontId="11" fillId="10" borderId="0" xfId="0" applyFont="1" applyFill="1" applyBorder="1" applyAlignment="1">
      <alignment horizontal="center"/>
    </xf>
    <xf numFmtId="0" fontId="10" fillId="10" borderId="0" xfId="0" applyFont="1" applyFill="1" applyBorder="1" applyAlignment="1">
      <alignment horizontal="center" wrapText="1"/>
    </xf>
    <xf numFmtId="0" fontId="11" fillId="10" borderId="0" xfId="0" applyFont="1" applyFill="1" applyBorder="1" applyAlignment="1">
      <alignment horizontal="center" wrapText="1"/>
    </xf>
    <xf numFmtId="0" fontId="11" fillId="10" borderId="0" xfId="0" applyFont="1" applyFill="1" applyBorder="1" applyAlignment="1" applyProtection="1">
      <alignment horizontal="center" wrapText="1"/>
      <protection locked="0"/>
    </xf>
    <xf numFmtId="0" fontId="11" fillId="10" borderId="0" xfId="0" applyFont="1" applyFill="1" applyBorder="1"/>
    <xf numFmtId="0" fontId="3" fillId="10" borderId="0" xfId="0" applyFont="1" applyFill="1" applyAlignment="1">
      <alignment horizontal="left" wrapText="1" indent="1"/>
    </xf>
    <xf numFmtId="0" fontId="3" fillId="10" borderId="0" xfId="0" applyNumberFormat="1" applyFont="1" applyFill="1" applyAlignment="1">
      <alignment horizontal="left" wrapText="1" indent="1"/>
    </xf>
    <xf numFmtId="0" fontId="1" fillId="10" borderId="0" xfId="1" applyFont="1" applyFill="1" applyAlignment="1">
      <alignment horizontal="left" wrapText="1" indent="1"/>
    </xf>
    <xf numFmtId="49" fontId="1" fillId="10" borderId="0" xfId="1" applyNumberFormat="1" applyFont="1" applyFill="1" applyAlignment="1">
      <alignment horizontal="left" wrapText="1" indent="1"/>
    </xf>
    <xf numFmtId="0" fontId="1" fillId="10" borderId="0" xfId="1" applyFont="1" applyFill="1" applyAlignment="1">
      <alignment horizontal="center" wrapText="1"/>
    </xf>
    <xf numFmtId="49" fontId="1" fillId="10" borderId="0" xfId="1" applyNumberFormat="1" applyFont="1" applyFill="1" applyAlignment="1">
      <alignment horizontal="center" wrapText="1"/>
    </xf>
    <xf numFmtId="0" fontId="1" fillId="10" borderId="0" xfId="1" applyFont="1" applyFill="1" applyAlignment="1">
      <alignment horizontal="left" wrapText="1"/>
    </xf>
    <xf numFmtId="0" fontId="3" fillId="10" borderId="0" xfId="0" applyFont="1" applyFill="1" applyAlignment="1">
      <alignment horizontal="center" wrapText="1"/>
    </xf>
    <xf numFmtId="173" fontId="2" fillId="10" borderId="0" xfId="1" applyNumberFormat="1" applyFont="1" applyFill="1" applyAlignment="1">
      <alignment horizontal="left" indent="1"/>
    </xf>
    <xf numFmtId="173" fontId="1" fillId="10" borderId="0" xfId="1" applyNumberFormat="1" applyFont="1" applyFill="1" applyAlignment="1">
      <alignment horizontal="left" indent="1"/>
    </xf>
    <xf numFmtId="0" fontId="3" fillId="10" borderId="0" xfId="0" applyNumberFormat="1" applyFont="1" applyFill="1" applyAlignment="1">
      <alignment horizontal="center" wrapText="1"/>
    </xf>
    <xf numFmtId="164" fontId="1" fillId="10" borderId="0" xfId="1" applyNumberFormat="1" applyFont="1" applyFill="1" applyAlignment="1">
      <alignment horizontal="left" wrapText="1" indent="1"/>
    </xf>
    <xf numFmtId="0" fontId="2" fillId="10" borderId="0" xfId="0" applyFont="1" applyFill="1" applyBorder="1" applyAlignment="1">
      <alignment horizontal="left" indent="1"/>
    </xf>
    <xf numFmtId="0" fontId="2" fillId="10" borderId="0" xfId="0" applyNumberFormat="1" applyFont="1" applyFill="1" applyAlignment="1">
      <alignment horizontal="left" wrapText="1" indent="1"/>
    </xf>
    <xf numFmtId="0" fontId="2" fillId="10" borderId="0" xfId="1" applyFont="1" applyFill="1" applyBorder="1" applyAlignment="1">
      <alignment horizontal="left" indent="1"/>
    </xf>
    <xf numFmtId="0" fontId="2" fillId="10" borderId="0" xfId="1" applyFont="1" applyFill="1" applyBorder="1"/>
    <xf numFmtId="49" fontId="2" fillId="10" borderId="0" xfId="1" applyNumberFormat="1" applyFont="1" applyFill="1" applyBorder="1" applyAlignment="1">
      <alignment horizontal="center"/>
    </xf>
    <xf numFmtId="0" fontId="2" fillId="10" borderId="0" xfId="1" applyFont="1" applyFill="1" applyBorder="1" applyAlignment="1">
      <alignment horizontal="left"/>
    </xf>
    <xf numFmtId="0" fontId="2" fillId="10" borderId="0" xfId="0" applyFont="1" applyFill="1" applyBorder="1" applyAlignment="1">
      <alignment horizontal="center"/>
    </xf>
    <xf numFmtId="173" fontId="2" fillId="10" borderId="0" xfId="1" applyNumberFormat="1" applyFont="1" applyFill="1" applyBorder="1" applyAlignment="1">
      <alignment horizontal="left" indent="1"/>
    </xf>
    <xf numFmtId="0" fontId="2" fillId="10" borderId="0" xfId="0" applyNumberFormat="1" applyFont="1" applyFill="1" applyBorder="1" applyAlignment="1">
      <alignment horizontal="center"/>
    </xf>
    <xf numFmtId="0" fontId="2" fillId="10" borderId="0" xfId="0" applyFont="1" applyFill="1" applyBorder="1" applyAlignment="1">
      <alignment horizontal="left" wrapText="1" indent="1"/>
    </xf>
    <xf numFmtId="0" fontId="2" fillId="10" borderId="0" xfId="0" applyFont="1" applyFill="1" applyAlignment="1">
      <alignment horizontal="left" indent="1"/>
    </xf>
    <xf numFmtId="0" fontId="2" fillId="10" borderId="0" xfId="1" applyFont="1" applyFill="1" applyAlignment="1">
      <alignment horizontal="left" indent="1"/>
    </xf>
    <xf numFmtId="0" fontId="2" fillId="10" borderId="0" xfId="1" applyFont="1" applyFill="1"/>
    <xf numFmtId="0" fontId="2" fillId="10" borderId="0" xfId="1" applyFont="1" applyFill="1" applyAlignment="1">
      <alignment horizontal="center"/>
    </xf>
    <xf numFmtId="0" fontId="2" fillId="10" borderId="0" xfId="0" applyFont="1" applyFill="1" applyAlignment="1">
      <alignment horizontal="left" wrapText="1"/>
    </xf>
    <xf numFmtId="0" fontId="2" fillId="10" borderId="0" xfId="0" applyFont="1" applyFill="1"/>
    <xf numFmtId="0" fontId="2" fillId="10" borderId="0" xfId="0" applyNumberFormat="1" applyFont="1" applyFill="1" applyAlignment="1">
      <alignment horizontal="left" indent="1"/>
    </xf>
    <xf numFmtId="0" fontId="2" fillId="10" borderId="0" xfId="0" applyNumberFormat="1" applyFont="1" applyFill="1" applyAlignment="1">
      <alignment horizontal="center"/>
    </xf>
    <xf numFmtId="0" fontId="2" fillId="10" borderId="0" xfId="0" applyFont="1" applyFill="1" applyAlignment="1">
      <alignment horizontal="left" wrapText="1" indent="1"/>
    </xf>
    <xf numFmtId="173" fontId="2" fillId="10" borderId="0" xfId="0" applyNumberFormat="1" applyFont="1" applyFill="1" applyAlignment="1">
      <alignment horizontal="left" indent="1"/>
    </xf>
    <xf numFmtId="0" fontId="2" fillId="10" borderId="0" xfId="0" applyFont="1" applyFill="1" applyAlignment="1">
      <alignment horizontal="center"/>
    </xf>
    <xf numFmtId="0" fontId="2" fillId="10" borderId="0" xfId="0" applyFont="1" applyFill="1" applyAlignment="1">
      <alignment horizontal="left"/>
    </xf>
    <xf numFmtId="49" fontId="2" fillId="10" borderId="0" xfId="1" applyNumberFormat="1" applyFont="1" applyFill="1" applyAlignment="1">
      <alignment horizontal="center"/>
    </xf>
    <xf numFmtId="0" fontId="2" fillId="10" borderId="0" xfId="1" applyFont="1" applyFill="1" applyAlignment="1">
      <alignment horizontal="left"/>
    </xf>
    <xf numFmtId="0" fontId="9" fillId="10" borderId="0" xfId="2" applyFont="1" applyFill="1" applyAlignment="1" applyProtection="1">
      <alignment horizontal="center"/>
    </xf>
    <xf numFmtId="0" fontId="0" fillId="10" borderId="0" xfId="0" applyFill="1" applyAlignment="1">
      <alignment horizontal="left" indent="1"/>
    </xf>
    <xf numFmtId="0" fontId="2" fillId="10" borderId="0" xfId="0" applyNumberFormat="1" applyFont="1" applyFill="1" applyBorder="1" applyAlignment="1">
      <alignment horizontal="left" indent="1"/>
    </xf>
    <xf numFmtId="49" fontId="2" fillId="10" borderId="0" xfId="1" applyNumberFormat="1" applyFont="1" applyFill="1" applyBorder="1" applyAlignment="1">
      <alignment horizontal="left" indent="1"/>
    </xf>
    <xf numFmtId="49" fontId="2" fillId="10" borderId="0" xfId="1" applyNumberFormat="1" applyFont="1" applyFill="1" applyAlignment="1">
      <alignment horizontal="left" indent="1"/>
    </xf>
    <xf numFmtId="0" fontId="2" fillId="10" borderId="0" xfId="1" applyFont="1" applyFill="1" applyAlignment="1">
      <alignment horizontal="left" wrapText="1" indent="1"/>
    </xf>
    <xf numFmtId="49" fontId="2" fillId="10" borderId="0" xfId="0" applyNumberFormat="1" applyFont="1" applyFill="1" applyAlignment="1">
      <alignment horizontal="left" indent="1"/>
    </xf>
    <xf numFmtId="49" fontId="2" fillId="10" borderId="0" xfId="0" applyNumberFormat="1" applyFont="1" applyFill="1" applyAlignment="1">
      <alignment horizontal="center"/>
    </xf>
    <xf numFmtId="0" fontId="9" fillId="10" borderId="0" xfId="2" applyFont="1" applyFill="1" applyAlignment="1" applyProtection="1"/>
    <xf numFmtId="0" fontId="2" fillId="10" borderId="0" xfId="0" applyFont="1" applyFill="1" applyAlignment="1"/>
    <xf numFmtId="0" fontId="2" fillId="10" borderId="0" xfId="0" applyFont="1" applyFill="1" applyAlignment="1">
      <alignment horizontal="center" vertical="center"/>
    </xf>
    <xf numFmtId="166" fontId="2" fillId="10" borderId="0" xfId="0" applyNumberFormat="1" applyFont="1" applyFill="1" applyAlignment="1">
      <alignment horizontal="left" indent="1"/>
    </xf>
    <xf numFmtId="166" fontId="2" fillId="10" borderId="0" xfId="0" applyNumberFormat="1" applyFont="1" applyFill="1"/>
    <xf numFmtId="49" fontId="2" fillId="10" borderId="0" xfId="1" applyNumberFormat="1" applyFont="1" applyFill="1" applyAlignment="1">
      <alignment horizontal="left"/>
    </xf>
    <xf numFmtId="164" fontId="2" fillId="10" borderId="0" xfId="1" applyNumberFormat="1" applyFont="1" applyFill="1" applyAlignment="1">
      <alignment horizontal="center"/>
    </xf>
    <xf numFmtId="0" fontId="35" fillId="10" borderId="0" xfId="0" applyFont="1" applyFill="1" applyAlignment="1">
      <alignment vertical="center"/>
    </xf>
    <xf numFmtId="0" fontId="42" fillId="10" borderId="0" xfId="0" applyFont="1" applyFill="1"/>
    <xf numFmtId="0" fontId="30" fillId="10" borderId="0" xfId="0" applyFont="1" applyFill="1" applyAlignment="1">
      <alignment horizontal="center"/>
    </xf>
    <xf numFmtId="0" fontId="11" fillId="10" borderId="0" xfId="0" applyNumberFormat="1" applyFont="1" applyFill="1" applyAlignment="1">
      <alignment horizontal="left"/>
    </xf>
    <xf numFmtId="0" fontId="11" fillId="10" borderId="0" xfId="1" applyFont="1" applyFill="1"/>
    <xf numFmtId="49" fontId="30" fillId="10" borderId="0" xfId="1" applyNumberFormat="1" applyFont="1" applyFill="1" applyAlignment="1">
      <alignment horizontal="left"/>
    </xf>
    <xf numFmtId="0" fontId="30" fillId="10" borderId="0" xfId="1" applyFont="1" applyFill="1"/>
    <xf numFmtId="0" fontId="30" fillId="10" borderId="0" xfId="1" applyFont="1" applyFill="1" applyAlignment="1">
      <alignment horizontal="center"/>
    </xf>
    <xf numFmtId="49" fontId="8" fillId="10" borderId="0" xfId="1" applyNumberFormat="1" applyFont="1" applyFill="1" applyAlignment="1">
      <alignment horizontal="center"/>
    </xf>
    <xf numFmtId="0" fontId="7" fillId="10" borderId="0" xfId="1" applyFont="1" applyFill="1"/>
    <xf numFmtId="164" fontId="30" fillId="10" borderId="0" xfId="1" applyNumberFormat="1" applyFont="1" applyFill="1" applyAlignment="1">
      <alignment horizontal="center"/>
    </xf>
    <xf numFmtId="0" fontId="30" fillId="10" borderId="0" xfId="0" applyNumberFormat="1" applyFont="1" applyFill="1" applyAlignment="1">
      <alignment horizontal="center"/>
    </xf>
    <xf numFmtId="49" fontId="30" fillId="10" borderId="0" xfId="1" applyNumberFormat="1" applyFont="1" applyFill="1" applyAlignment="1">
      <alignment horizontal="center"/>
    </xf>
    <xf numFmtId="0" fontId="30" fillId="10" borderId="0" xfId="0" applyFont="1" applyFill="1"/>
    <xf numFmtId="0" fontId="30" fillId="10" borderId="0" xfId="0" applyFont="1" applyFill="1" applyAlignment="1">
      <alignment wrapText="1"/>
    </xf>
    <xf numFmtId="0" fontId="0" fillId="10" borderId="0" xfId="0" applyFill="1"/>
    <xf numFmtId="0" fontId="0" fillId="10" borderId="0" xfId="0" applyFill="1" applyAlignment="1">
      <alignment horizontal="left"/>
    </xf>
    <xf numFmtId="173" fontId="0" fillId="10" borderId="0" xfId="0" applyNumberFormat="1" applyFill="1" applyAlignment="1">
      <alignment horizontal="left" indent="1"/>
    </xf>
    <xf numFmtId="166" fontId="0" fillId="10" borderId="0" xfId="0" applyNumberFormat="1" applyFill="1" applyAlignment="1">
      <alignment horizontal="left" indent="1"/>
    </xf>
    <xf numFmtId="166" fontId="0" fillId="10" borderId="0" xfId="0" applyNumberFormat="1" applyFill="1"/>
    <xf numFmtId="0" fontId="3" fillId="10" borderId="0" xfId="0" applyFont="1" applyFill="1" applyBorder="1"/>
    <xf numFmtId="0" fontId="3" fillId="10" borderId="0" xfId="0" applyNumberFormat="1" applyFont="1" applyFill="1" applyBorder="1" applyAlignment="1">
      <alignment horizontal="center"/>
    </xf>
    <xf numFmtId="0" fontId="3" fillId="10" borderId="0" xfId="0" applyFont="1" applyFill="1" applyBorder="1" applyAlignment="1">
      <alignment horizontal="right"/>
    </xf>
    <xf numFmtId="0" fontId="3" fillId="10" borderId="0" xfId="0" applyFont="1" applyFill="1" applyBorder="1" applyAlignment="1">
      <alignment horizontal="center"/>
    </xf>
    <xf numFmtId="0" fontId="3" fillId="10" borderId="0" xfId="0" applyFont="1" applyFill="1"/>
    <xf numFmtId="0" fontId="3" fillId="10" borderId="0" xfId="0" applyNumberFormat="1" applyFont="1" applyFill="1" applyAlignment="1">
      <alignment horizontal="center"/>
    </xf>
    <xf numFmtId="0" fontId="2" fillId="10" borderId="0" xfId="0" applyFont="1" applyFill="1" applyBorder="1" applyAlignment="1">
      <alignment horizontal="left"/>
    </xf>
    <xf numFmtId="0" fontId="0" fillId="10" borderId="0" xfId="0" applyFont="1" applyFill="1" applyAlignment="1">
      <alignment horizontal="left"/>
    </xf>
    <xf numFmtId="0" fontId="0" fillId="10" borderId="0" xfId="0" applyFont="1" applyFill="1"/>
    <xf numFmtId="0" fontId="28" fillId="10" borderId="0" xfId="0" applyFont="1" applyFill="1" applyBorder="1" applyAlignment="1">
      <alignment horizontal="center"/>
    </xf>
    <xf numFmtId="0" fontId="28" fillId="10" borderId="0" xfId="0" applyFont="1" applyFill="1" applyAlignment="1">
      <alignment horizontal="left"/>
    </xf>
    <xf numFmtId="0" fontId="28" fillId="10" borderId="0" xfId="0" applyFont="1" applyFill="1"/>
    <xf numFmtId="0" fontId="28" fillId="10" borderId="0" xfId="0" applyFont="1" applyFill="1" applyBorder="1" applyAlignment="1">
      <alignment horizontal="left"/>
    </xf>
    <xf numFmtId="0" fontId="7" fillId="10" borderId="4" xfId="0" applyFont="1" applyFill="1" applyBorder="1" applyAlignment="1">
      <alignment horizontal="center" wrapText="1"/>
    </xf>
    <xf numFmtId="0" fontId="7" fillId="10" borderId="5" xfId="0" applyNumberFormat="1" applyFont="1" applyFill="1" applyBorder="1" applyAlignment="1">
      <alignment horizontal="center" wrapText="1"/>
    </xf>
    <xf numFmtId="0" fontId="7" fillId="10" borderId="4" xfId="0" applyFont="1" applyFill="1" applyBorder="1" applyAlignment="1">
      <alignment horizontal="right"/>
    </xf>
    <xf numFmtId="0" fontId="7" fillId="10" borderId="5" xfId="0" applyNumberFormat="1" applyFont="1" applyFill="1" applyBorder="1"/>
    <xf numFmtId="0" fontId="8" fillId="10" borderId="3" xfId="0" applyNumberFormat="1" applyFont="1" applyFill="1" applyBorder="1"/>
    <xf numFmtId="0" fontId="9" fillId="10" borderId="3" xfId="2" applyNumberFormat="1" applyFill="1" applyBorder="1" applyAlignment="1" applyProtection="1"/>
    <xf numFmtId="0" fontId="8" fillId="10" borderId="0" xfId="0" applyFont="1" applyFill="1"/>
    <xf numFmtId="0" fontId="8" fillId="10" borderId="0" xfId="0" applyFont="1" applyFill="1" applyAlignment="1">
      <alignment horizontal="right"/>
    </xf>
    <xf numFmtId="0" fontId="8" fillId="10" borderId="0" xfId="0" applyFont="1" applyFill="1" applyAlignment="1"/>
    <xf numFmtId="0" fontId="7" fillId="10" borderId="0" xfId="0" applyFont="1" applyFill="1" applyAlignment="1">
      <alignment horizontal="center"/>
    </xf>
    <xf numFmtId="0" fontId="7" fillId="10" borderId="0" xfId="0" applyFont="1" applyFill="1" applyAlignment="1">
      <alignment horizontal="right"/>
    </xf>
    <xf numFmtId="49" fontId="7" fillId="10" borderId="0" xfId="0" applyNumberFormat="1" applyFont="1" applyFill="1" applyAlignment="1">
      <alignment horizontal="center"/>
    </xf>
    <xf numFmtId="0" fontId="8" fillId="10" borderId="0" xfId="0" applyFont="1" applyFill="1" applyAlignment="1">
      <alignment horizontal="center"/>
    </xf>
    <xf numFmtId="0" fontId="8" fillId="10" borderId="0" xfId="1" applyFont="1" applyFill="1" applyAlignment="1">
      <alignment horizontal="right"/>
    </xf>
    <xf numFmtId="0" fontId="0" fillId="10" borderId="0" xfId="0" applyFill="1" applyAlignment="1">
      <alignment horizontal="right"/>
    </xf>
    <xf numFmtId="0" fontId="7" fillId="10" borderId="0" xfId="0" applyFont="1" applyFill="1"/>
    <xf numFmtId="0" fontId="7" fillId="10" borderId="0" xfId="0" applyFont="1" applyFill="1" applyAlignment="1"/>
    <xf numFmtId="49" fontId="7" fillId="10" borderId="0" xfId="0" applyNumberFormat="1" applyFont="1" applyFill="1" applyAlignment="1">
      <alignment vertical="center"/>
    </xf>
    <xf numFmtId="49" fontId="7" fillId="10" borderId="0" xfId="0" applyNumberFormat="1" applyFont="1" applyFill="1" applyAlignment="1"/>
    <xf numFmtId="0" fontId="7" fillId="10" borderId="0" xfId="0" applyFont="1" applyFill="1" applyAlignment="1">
      <alignment horizontal="left"/>
    </xf>
    <xf numFmtId="164" fontId="8" fillId="10" borderId="0" xfId="1" applyNumberFormat="1" applyFont="1" applyFill="1" applyAlignment="1">
      <alignment horizontal="center"/>
    </xf>
    <xf numFmtId="164" fontId="8" fillId="10" borderId="0" xfId="0" applyNumberFormat="1" applyFont="1" applyFill="1" applyAlignment="1">
      <alignment horizontal="center"/>
    </xf>
    <xf numFmtId="0" fontId="8" fillId="10" borderId="0" xfId="0" applyNumberFormat="1" applyFont="1" applyFill="1" applyAlignment="1">
      <alignment horizontal="left"/>
    </xf>
    <xf numFmtId="0" fontId="8" fillId="10" borderId="0" xfId="0" applyFont="1" applyFill="1" applyAlignment="1">
      <alignment wrapText="1"/>
    </xf>
    <xf numFmtId="0" fontId="7" fillId="10" borderId="0" xfId="1" applyFont="1" applyFill="1" applyAlignment="1">
      <alignment horizontal="center" wrapText="1"/>
    </xf>
    <xf numFmtId="49" fontId="7" fillId="10" borderId="0" xfId="1" applyNumberFormat="1" applyFont="1" applyFill="1" applyAlignment="1">
      <alignment horizontal="center" wrapText="1"/>
    </xf>
    <xf numFmtId="49" fontId="34" fillId="10" borderId="0" xfId="1" applyNumberFormat="1" applyFont="1" applyFill="1" applyAlignment="1">
      <alignment horizontal="center" wrapText="1"/>
    </xf>
    <xf numFmtId="0" fontId="7" fillId="10" borderId="0" xfId="0" applyFont="1" applyFill="1" applyAlignment="1">
      <alignment vertical="center" wrapText="1"/>
    </xf>
    <xf numFmtId="0" fontId="7" fillId="10" borderId="0" xfId="0" applyFont="1" applyFill="1" applyAlignment="1">
      <alignment horizontal="center" wrapText="1"/>
    </xf>
    <xf numFmtId="164" fontId="7" fillId="10" borderId="0" xfId="1" applyNumberFormat="1" applyFont="1" applyFill="1" applyAlignment="1">
      <alignment horizontal="center" wrapText="1"/>
    </xf>
    <xf numFmtId="0" fontId="7" fillId="10" borderId="0" xfId="0" applyNumberFormat="1" applyFont="1" applyFill="1" applyAlignment="1">
      <alignment horizontal="center" wrapText="1"/>
    </xf>
    <xf numFmtId="16" fontId="11" fillId="10" borderId="0" xfId="1" applyNumberFormat="1" applyFont="1" applyFill="1" applyAlignment="1">
      <alignment horizontal="left" indent="1"/>
    </xf>
    <xf numFmtId="0" fontId="8" fillId="10" borderId="0" xfId="1" applyFont="1" applyFill="1"/>
    <xf numFmtId="0" fontId="8" fillId="10" borderId="0" xfId="0" applyFont="1" applyFill="1" applyAlignment="1">
      <alignment vertical="center"/>
    </xf>
    <xf numFmtId="0" fontId="8" fillId="10" borderId="0" xfId="1" applyFont="1" applyFill="1" applyAlignment="1">
      <alignment horizontal="center"/>
    </xf>
    <xf numFmtId="0" fontId="8" fillId="10" borderId="0" xfId="0" applyNumberFormat="1" applyFont="1" applyFill="1" applyAlignment="1">
      <alignment horizontal="center"/>
    </xf>
    <xf numFmtId="0" fontId="8" fillId="10" borderId="0" xfId="1" applyFont="1" applyFill="1" applyAlignment="1"/>
    <xf numFmtId="49" fontId="8" fillId="10" borderId="0" xfId="0" applyNumberFormat="1" applyFont="1" applyFill="1" applyAlignment="1">
      <alignment horizontal="center"/>
    </xf>
    <xf numFmtId="0" fontId="19" fillId="10" borderId="0" xfId="2" applyFont="1" applyFill="1" applyAlignment="1" applyProtection="1">
      <alignment vertical="center"/>
    </xf>
    <xf numFmtId="0" fontId="26" fillId="10" borderId="0" xfId="2" applyFont="1" applyFill="1" applyAlignment="1" applyProtection="1">
      <alignment vertical="center"/>
    </xf>
    <xf numFmtId="0" fontId="19" fillId="10" borderId="0" xfId="2" applyFont="1" applyFill="1" applyAlignment="1" applyProtection="1"/>
    <xf numFmtId="0" fontId="8" fillId="10" borderId="0" xfId="0" applyFont="1" applyFill="1" applyAlignment="1">
      <alignment horizontal="left" vertical="top"/>
    </xf>
    <xf numFmtId="0" fontId="8" fillId="10" borderId="0" xfId="0" applyFont="1" applyFill="1" applyAlignment="1">
      <alignment horizontal="left" vertical="top" wrapText="1"/>
    </xf>
    <xf numFmtId="14" fontId="8" fillId="10" borderId="0" xfId="1" applyNumberFormat="1" applyFont="1" applyFill="1" applyAlignment="1">
      <alignment horizontal="center"/>
    </xf>
    <xf numFmtId="0" fontId="9" fillId="10" borderId="0" xfId="2" applyFill="1" applyAlignment="1" applyProtection="1">
      <alignment vertical="center"/>
    </xf>
    <xf numFmtId="0" fontId="8" fillId="10" borderId="0" xfId="1" applyFont="1" applyFill="1" applyBorder="1" applyAlignment="1">
      <alignment horizontal="center"/>
    </xf>
    <xf numFmtId="0" fontId="8" fillId="10" borderId="0" xfId="0" applyFont="1" applyFill="1" applyAlignment="1">
      <alignment vertical="top" wrapText="1"/>
    </xf>
    <xf numFmtId="0" fontId="7" fillId="10" borderId="0" xfId="0" applyNumberFormat="1" applyFont="1" applyFill="1" applyAlignment="1">
      <alignment horizontal="left"/>
    </xf>
    <xf numFmtId="0" fontId="7" fillId="10" borderId="0" xfId="0" applyFont="1" applyFill="1" applyAlignment="1">
      <alignment horizontal="center" vertical="center"/>
    </xf>
    <xf numFmtId="16" fontId="11" fillId="10" borderId="0" xfId="0" applyNumberFormat="1" applyFont="1" applyFill="1" applyAlignment="1">
      <alignment horizontal="left" indent="1"/>
    </xf>
    <xf numFmtId="0" fontId="8" fillId="10" borderId="0" xfId="0" applyFont="1" applyFill="1" applyAlignment="1">
      <alignment horizontal="left"/>
    </xf>
    <xf numFmtId="0" fontId="8" fillId="10" borderId="0" xfId="0" applyFont="1" applyFill="1" applyAlignment="1">
      <alignment horizontal="left" vertical="center"/>
    </xf>
    <xf numFmtId="49" fontId="8" fillId="10" borderId="0" xfId="1" applyNumberFormat="1" applyFont="1" applyFill="1" applyBorder="1" applyAlignment="1">
      <alignment horizontal="left"/>
    </xf>
    <xf numFmtId="49" fontId="8" fillId="10" borderId="0" xfId="0" applyNumberFormat="1" applyFont="1" applyFill="1" applyAlignment="1">
      <alignment horizontal="left"/>
    </xf>
    <xf numFmtId="0" fontId="8" fillId="10" borderId="0" xfId="1" applyFont="1" applyFill="1" applyAlignment="1">
      <alignment horizontal="left"/>
    </xf>
    <xf numFmtId="49" fontId="8" fillId="10" borderId="0" xfId="1" applyNumberFormat="1" applyFont="1" applyFill="1" applyAlignment="1">
      <alignment horizontal="left"/>
    </xf>
    <xf numFmtId="0" fontId="7" fillId="10" borderId="0" xfId="0" applyFont="1" applyFill="1" applyAlignment="1">
      <alignment vertical="center"/>
    </xf>
    <xf numFmtId="0" fontId="37" fillId="10" borderId="0" xfId="1" applyFont="1" applyFill="1" applyAlignment="1">
      <alignment horizontal="center" wrapText="1"/>
    </xf>
    <xf numFmtId="49" fontId="37" fillId="10" borderId="0" xfId="1" applyNumberFormat="1" applyFont="1" applyFill="1" applyAlignment="1">
      <alignment horizontal="center" wrapText="1"/>
    </xf>
    <xf numFmtId="0" fontId="17" fillId="10" borderId="0" xfId="1" applyFont="1" applyFill="1" applyAlignment="1">
      <alignment horizontal="center" wrapText="1"/>
    </xf>
    <xf numFmtId="164" fontId="17" fillId="10" borderId="0" xfId="1" applyNumberFormat="1" applyFont="1" applyFill="1" applyAlignment="1">
      <alignment horizontal="center" wrapText="1"/>
    </xf>
    <xf numFmtId="0" fontId="20" fillId="10" borderId="0" xfId="0" applyFont="1" applyFill="1" applyAlignment="1">
      <alignment vertical="top"/>
    </xf>
    <xf numFmtId="49" fontId="20" fillId="10" borderId="0" xfId="0" applyNumberFormat="1" applyFont="1" applyFill="1" applyAlignment="1">
      <alignment horizontal="center" vertical="top"/>
    </xf>
    <xf numFmtId="0" fontId="20" fillId="10" borderId="0" xfId="0" applyFont="1" applyFill="1" applyAlignment="1">
      <alignment vertical="top" wrapText="1"/>
    </xf>
    <xf numFmtId="0" fontId="7" fillId="10" borderId="0" xfId="0" applyFont="1" applyFill="1" applyAlignment="1">
      <alignment vertical="top"/>
    </xf>
    <xf numFmtId="16" fontId="8" fillId="10" borderId="0" xfId="1" applyNumberFormat="1" applyFont="1" applyFill="1" applyAlignment="1">
      <alignment horizontal="center" vertical="top"/>
    </xf>
    <xf numFmtId="164" fontId="8" fillId="10" borderId="0" xfId="0" applyNumberFormat="1" applyFont="1" applyFill="1" applyAlignment="1">
      <alignment horizontal="center" vertical="top"/>
    </xf>
    <xf numFmtId="0" fontId="8" fillId="10" borderId="0" xfId="0" applyFont="1" applyFill="1" applyAlignment="1">
      <alignment horizontal="center" vertical="top"/>
    </xf>
    <xf numFmtId="0" fontId="8" fillId="10" borderId="0" xfId="0" applyNumberFormat="1" applyFont="1" applyFill="1" applyAlignment="1">
      <alignment horizontal="center" vertical="top"/>
    </xf>
    <xf numFmtId="0" fontId="20" fillId="10" borderId="0" xfId="0" applyFont="1" applyFill="1"/>
    <xf numFmtId="49" fontId="20" fillId="10" borderId="0" xfId="0" applyNumberFormat="1" applyFont="1" applyFill="1" applyAlignment="1">
      <alignment horizontal="center"/>
    </xf>
    <xf numFmtId="16" fontId="8" fillId="10" borderId="0" xfId="1" applyNumberFormat="1" applyFont="1" applyFill="1" applyAlignment="1">
      <alignment horizontal="center"/>
    </xf>
    <xf numFmtId="49" fontId="20" fillId="10" borderId="0" xfId="1" applyNumberFormat="1" applyFont="1" applyFill="1" applyAlignment="1">
      <alignment horizontal="center"/>
    </xf>
    <xf numFmtId="16" fontId="8" fillId="10" borderId="0" xfId="0" applyNumberFormat="1" applyFont="1" applyFill="1" applyAlignment="1">
      <alignment horizontal="center"/>
    </xf>
    <xf numFmtId="0" fontId="20" fillId="10" borderId="0" xfId="1" applyFont="1" applyFill="1" applyBorder="1"/>
    <xf numFmtId="49" fontId="20" fillId="10" borderId="0" xfId="1" applyNumberFormat="1" applyFont="1" applyFill="1" applyBorder="1" applyAlignment="1">
      <alignment horizontal="center"/>
    </xf>
    <xf numFmtId="0" fontId="20" fillId="10" borderId="0" xfId="1" applyFont="1" applyFill="1"/>
    <xf numFmtId="0" fontId="20" fillId="10" borderId="0" xfId="0" applyFont="1" applyFill="1" applyAlignment="1">
      <alignment horizontal="left"/>
    </xf>
    <xf numFmtId="0" fontId="20" fillId="10" borderId="0" xfId="0" applyFont="1" applyFill="1" applyAlignment="1">
      <alignment horizontal="center"/>
    </xf>
    <xf numFmtId="16" fontId="38" fillId="10" borderId="0" xfId="0" applyNumberFormat="1" applyFont="1" applyFill="1" applyAlignment="1">
      <alignment horizontal="center"/>
    </xf>
    <xf numFmtId="16" fontId="38" fillId="10" borderId="0" xfId="0" applyNumberFormat="1" applyFont="1" applyFill="1" applyAlignment="1">
      <alignment horizontal="left" indent="1"/>
    </xf>
    <xf numFmtId="0" fontId="20" fillId="10" borderId="0" xfId="0" applyFont="1" applyFill="1" applyAlignment="1">
      <alignment horizontal="left" vertical="center"/>
    </xf>
    <xf numFmtId="0" fontId="20" fillId="10" borderId="0" xfId="0" applyFont="1" applyFill="1" applyAlignment="1">
      <alignment vertical="center"/>
    </xf>
    <xf numFmtId="16" fontId="20" fillId="10" borderId="0" xfId="0" applyNumberFormat="1" applyFont="1" applyFill="1" applyAlignment="1">
      <alignment horizontal="center"/>
    </xf>
    <xf numFmtId="164" fontId="20" fillId="10" borderId="0" xfId="1" applyNumberFormat="1" applyFont="1" applyFill="1" applyAlignment="1">
      <alignment horizontal="center"/>
    </xf>
    <xf numFmtId="164" fontId="20" fillId="10" borderId="0" xfId="0" applyNumberFormat="1" applyFont="1" applyFill="1" applyAlignment="1">
      <alignment horizontal="center"/>
    </xf>
    <xf numFmtId="0" fontId="20" fillId="10" borderId="0" xfId="0" applyNumberFormat="1" applyFont="1" applyFill="1" applyAlignment="1">
      <alignment horizontal="center"/>
    </xf>
    <xf numFmtId="0" fontId="20" fillId="10" borderId="0" xfId="0" applyFont="1" applyFill="1" applyAlignment="1">
      <alignment wrapText="1"/>
    </xf>
    <xf numFmtId="0" fontId="20" fillId="10" borderId="0" xfId="1" applyFont="1" applyFill="1" applyAlignment="1">
      <alignment horizontal="center"/>
    </xf>
    <xf numFmtId="0" fontId="43" fillId="10" borderId="0" xfId="1" applyFont="1" applyFill="1" applyBorder="1" applyAlignment="1">
      <alignment horizontal="left" vertical="center"/>
    </xf>
    <xf numFmtId="0" fontId="43" fillId="10" borderId="0" xfId="1" applyFont="1" applyFill="1" applyBorder="1" applyAlignment="1">
      <alignment horizontal="left" indent="1"/>
    </xf>
    <xf numFmtId="164" fontId="7" fillId="10" borderId="0" xfId="0" applyNumberFormat="1" applyFont="1" applyFill="1" applyAlignment="1">
      <alignment horizontal="right"/>
    </xf>
    <xf numFmtId="1" fontId="7" fillId="10" borderId="0" xfId="0" applyNumberFormat="1" applyFont="1" applyFill="1" applyBorder="1" applyAlignment="1">
      <alignment horizontal="left"/>
    </xf>
    <xf numFmtId="0" fontId="8" fillId="10" borderId="0" xfId="0" applyNumberFormat="1" applyFont="1" applyFill="1"/>
    <xf numFmtId="0" fontId="7" fillId="10" borderId="0" xfId="1" applyNumberFormat="1" applyFont="1" applyFill="1" applyAlignment="1">
      <alignment horizontal="left"/>
    </xf>
    <xf numFmtId="165" fontId="7" fillId="10" borderId="0" xfId="1" applyNumberFormat="1" applyFont="1" applyFill="1" applyAlignment="1">
      <alignment horizontal="center" wrapText="1"/>
    </xf>
    <xf numFmtId="1" fontId="7" fillId="10" borderId="0" xfId="1" applyNumberFormat="1" applyFont="1" applyFill="1" applyBorder="1" applyAlignment="1">
      <alignment horizontal="center" wrapText="1"/>
    </xf>
    <xf numFmtId="0" fontId="8" fillId="10" borderId="0" xfId="1" applyNumberFormat="1" applyFont="1" applyFill="1" applyAlignment="1">
      <alignment horizontal="center" wrapText="1"/>
    </xf>
    <xf numFmtId="0" fontId="7" fillId="10" borderId="0" xfId="0" applyFont="1" applyFill="1" applyAlignment="1">
      <alignment wrapText="1"/>
    </xf>
    <xf numFmtId="165" fontId="8" fillId="10" borderId="0" xfId="1" applyNumberFormat="1" applyFont="1" applyFill="1" applyAlignment="1">
      <alignment horizontal="center"/>
    </xf>
    <xf numFmtId="1" fontId="8" fillId="10" borderId="0" xfId="1" applyNumberFormat="1" applyFont="1" applyFill="1" applyAlignment="1">
      <alignment horizontal="center"/>
    </xf>
    <xf numFmtId="0" fontId="7" fillId="10" borderId="0" xfId="1" applyNumberFormat="1" applyFont="1" applyFill="1" applyAlignment="1">
      <alignment horizontal="center"/>
    </xf>
    <xf numFmtId="165" fontId="8" fillId="10" borderId="0" xfId="0" applyNumberFormat="1" applyFont="1" applyFill="1" applyAlignment="1">
      <alignment horizontal="center"/>
    </xf>
    <xf numFmtId="1" fontId="8" fillId="10" borderId="0" xfId="0" applyNumberFormat="1" applyFont="1" applyFill="1" applyAlignment="1">
      <alignment horizontal="center"/>
    </xf>
    <xf numFmtId="0" fontId="7" fillId="10" borderId="0" xfId="1" applyFont="1" applyFill="1" applyAlignment="1">
      <alignment horizontal="center"/>
    </xf>
    <xf numFmtId="165" fontId="17" fillId="10" borderId="0" xfId="1" applyNumberFormat="1" applyFont="1" applyFill="1" applyAlignment="1">
      <alignment horizontal="center" wrapText="1"/>
    </xf>
    <xf numFmtId="1" fontId="17" fillId="10" borderId="0" xfId="1" applyNumberFormat="1" applyFont="1" applyFill="1" applyAlignment="1">
      <alignment horizontal="center" wrapText="1"/>
    </xf>
    <xf numFmtId="0" fontId="18" fillId="10" borderId="0" xfId="1" applyNumberFormat="1" applyFont="1" applyFill="1" applyAlignment="1">
      <alignment horizontal="center" wrapText="1"/>
    </xf>
    <xf numFmtId="165" fontId="8" fillId="10" borderId="0" xfId="0" applyNumberFormat="1" applyFont="1" applyFill="1" applyAlignment="1">
      <alignment horizontal="center" vertical="top"/>
    </xf>
    <xf numFmtId="1" fontId="8" fillId="10" borderId="0" xfId="0" applyNumberFormat="1" applyFont="1" applyFill="1" applyAlignment="1">
      <alignment horizontal="center" vertical="top"/>
    </xf>
    <xf numFmtId="0" fontId="8" fillId="10" borderId="0" xfId="0" applyNumberFormat="1" applyFont="1" applyFill="1" applyAlignment="1">
      <alignment vertical="top"/>
    </xf>
    <xf numFmtId="0" fontId="7" fillId="10" borderId="0" xfId="0" applyFont="1" applyFill="1" applyAlignment="1">
      <alignment vertical="top" wrapText="1"/>
    </xf>
    <xf numFmtId="0" fontId="8" fillId="10" borderId="0" xfId="0" applyFont="1" applyFill="1" applyAlignment="1">
      <alignment vertical="top"/>
    </xf>
    <xf numFmtId="165" fontId="20" fillId="10" borderId="0" xfId="0" applyNumberFormat="1" applyFont="1" applyFill="1" applyAlignment="1">
      <alignment horizontal="center"/>
    </xf>
    <xf numFmtId="1" fontId="20" fillId="10" borderId="0" xfId="0" applyNumberFormat="1" applyFont="1" applyFill="1" applyAlignment="1">
      <alignment horizontal="center"/>
    </xf>
    <xf numFmtId="0" fontId="20" fillId="10" borderId="0" xfId="0" applyNumberFormat="1" applyFont="1" applyFill="1"/>
    <xf numFmtId="49" fontId="11" fillId="10" borderId="0" xfId="0" applyNumberFormat="1" applyFont="1" applyFill="1"/>
    <xf numFmtId="15" fontId="11" fillId="10" borderId="0" xfId="0" applyNumberFormat="1" applyFont="1" applyFill="1"/>
    <xf numFmtId="168" fontId="11" fillId="10" borderId="0" xfId="0" applyNumberFormat="1" applyFont="1" applyFill="1"/>
    <xf numFmtId="49" fontId="11" fillId="10" borderId="0" xfId="0" applyNumberFormat="1" applyFont="1" applyFill="1" applyBorder="1" applyAlignment="1">
      <alignment horizontal="center"/>
    </xf>
    <xf numFmtId="49" fontId="10" fillId="10" borderId="0" xfId="0" applyNumberFormat="1" applyFont="1" applyFill="1" applyBorder="1" applyAlignment="1">
      <alignment horizontal="center" wrapText="1"/>
    </xf>
    <xf numFmtId="15" fontId="10" fillId="10" borderId="0" xfId="0" applyNumberFormat="1" applyFont="1" applyFill="1" applyBorder="1" applyAlignment="1">
      <alignment horizontal="center" wrapText="1"/>
    </xf>
    <xf numFmtId="49" fontId="11" fillId="10" borderId="0" xfId="0" applyNumberFormat="1" applyFont="1" applyFill="1" applyBorder="1" applyAlignment="1">
      <alignment horizontal="center" wrapText="1"/>
    </xf>
    <xf numFmtId="15" fontId="11" fillId="10" borderId="0" xfId="0" applyNumberFormat="1" applyFont="1" applyFill="1" applyBorder="1"/>
    <xf numFmtId="49" fontId="11" fillId="10" borderId="0" xfId="0" quotePrefix="1" applyNumberFormat="1" applyFont="1" applyFill="1" applyBorder="1" applyAlignment="1">
      <alignment horizontal="center" wrapText="1"/>
    </xf>
    <xf numFmtId="49" fontId="11" fillId="10" borderId="0" xfId="0" applyNumberFormat="1" applyFont="1" applyFill="1" applyBorder="1"/>
    <xf numFmtId="0" fontId="4" fillId="10" borderId="0" xfId="2" applyFont="1" applyFill="1" applyAlignment="1" applyProtection="1">
      <alignment horizontal="left" indent="1"/>
    </xf>
    <xf numFmtId="0" fontId="4" fillId="10" borderId="0" xfId="2" applyFont="1" applyFill="1" applyAlignment="1" applyProtection="1"/>
  </cellXfs>
  <cellStyles count="3">
    <cellStyle name="Hyperlink" xfId="2" builtinId="8"/>
    <cellStyle name="Normal" xfId="0" builtinId="0"/>
    <cellStyle name="Normal 2" xfId="1"/>
  </cellStyles>
  <dxfs count="32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b/>
        <i val="0"/>
        <color theme="0"/>
      </font>
      <fill>
        <patternFill>
          <bgColor theme="0" tint="-0.499984740745262"/>
        </patternFill>
      </fill>
    </dxf>
    <dxf>
      <font>
        <b/>
        <i val="0"/>
        <color theme="0"/>
      </font>
      <fill>
        <patternFill>
          <bgColor theme="0" tint="-0.499984740745262"/>
        </patternFill>
      </fill>
    </dxf>
    <dxf>
      <fill>
        <patternFill>
          <bgColor rgb="FFC00000"/>
        </patternFill>
      </fill>
    </dxf>
    <dxf>
      <font>
        <b/>
        <i val="0"/>
        <color theme="0"/>
      </font>
      <fill>
        <patternFill>
          <bgColor theme="0" tint="-0.499984740745262"/>
        </patternFill>
      </fill>
    </dxf>
    <dxf>
      <fill>
        <patternFill>
          <bgColor rgb="FF00B050"/>
        </patternFill>
      </fill>
    </dxf>
    <dxf>
      <font>
        <b/>
        <i val="0"/>
        <color theme="0"/>
      </font>
      <fill>
        <patternFill>
          <bgColor theme="0" tint="-0.499984740745262"/>
        </patternFill>
      </fill>
    </dxf>
    <dxf>
      <font>
        <b/>
        <i val="0"/>
        <color theme="0"/>
      </font>
      <fill>
        <patternFill>
          <bgColor theme="0" tint="-0.499984740745262"/>
        </patternFill>
      </fill>
    </dxf>
    <dxf>
      <fill>
        <patternFill patternType="none">
          <bgColor auto="1"/>
        </patternFill>
      </fill>
    </dxf>
    <dxf>
      <fill>
        <patternFill patternType="none">
          <bgColor auto="1"/>
        </patternFill>
      </fill>
    </dxf>
    <dxf>
      <fill>
        <patternFill>
          <bgColor rgb="FFC00000"/>
        </patternFill>
      </fill>
    </dxf>
    <dxf>
      <font>
        <b/>
        <i val="0"/>
        <color theme="0"/>
      </font>
      <fill>
        <patternFill>
          <bgColor theme="0" tint="-0.499984740745262"/>
        </patternFill>
      </fill>
    </dxf>
    <dxf>
      <fill>
        <patternFill>
          <bgColor rgb="FF00B050"/>
        </patternFill>
      </fill>
    </dxf>
    <dxf>
      <font>
        <b/>
        <i val="0"/>
        <color theme="0"/>
      </font>
      <fill>
        <patternFill>
          <bgColor theme="0" tint="-0.499984740745262"/>
        </patternFill>
      </fill>
    </dxf>
    <dxf>
      <font>
        <b/>
        <i val="0"/>
        <color theme="0"/>
      </font>
      <fill>
        <patternFill>
          <bgColor theme="0" tint="-0.499984740745262"/>
        </patternFill>
      </fill>
    </dxf>
    <dxf>
      <font>
        <b/>
        <i val="0"/>
        <color theme="0"/>
      </font>
      <fill>
        <patternFill>
          <bgColor theme="0" tint="-0.499984740745262"/>
        </patternFill>
      </fill>
    </dxf>
    <dxf>
      <fill>
        <patternFill patternType="none">
          <bgColor auto="1"/>
        </patternFill>
      </fill>
    </dxf>
    <dxf>
      <fill>
        <patternFill patternType="none">
          <bgColor auto="1"/>
        </patternFill>
      </fill>
    </dxf>
    <dxf>
      <font>
        <b/>
        <i val="0"/>
        <color theme="0"/>
      </font>
      <fill>
        <patternFill>
          <bgColor theme="0" tint="-0.499984740745262"/>
        </patternFill>
      </fill>
    </dxf>
    <dxf>
      <font>
        <b/>
        <i val="0"/>
        <color theme="0"/>
      </font>
      <fill>
        <patternFill>
          <bgColor theme="0" tint="-0.499984740745262"/>
        </patternFill>
      </fill>
    </dxf>
    <dxf>
      <font>
        <b/>
        <i val="0"/>
        <color theme="0"/>
      </font>
      <fill>
        <patternFill>
          <bgColor theme="0" tint="-0.499984740745262"/>
        </patternFill>
      </fill>
    </dxf>
    <dxf>
      <font>
        <b/>
        <i val="0"/>
        <color theme="0"/>
      </font>
      <fill>
        <patternFill>
          <bgColor theme="0" tint="-0.499984740745262"/>
        </patternFill>
      </fill>
    </dxf>
    <dxf>
      <fill>
        <patternFill patternType="none">
          <bgColor auto="1"/>
        </patternFill>
      </fill>
    </dxf>
    <dxf>
      <fill>
        <patternFill patternType="none">
          <bgColor auto="1"/>
        </patternFill>
      </fill>
    </dxf>
    <dxf>
      <fill>
        <patternFill>
          <bgColor rgb="FFC00000"/>
        </patternFill>
      </fill>
    </dxf>
    <dxf>
      <font>
        <b/>
        <i val="0"/>
        <color theme="0"/>
      </font>
      <fill>
        <patternFill>
          <bgColor theme="0" tint="-0.499984740745262"/>
        </patternFill>
      </fill>
    </dxf>
    <dxf>
      <fill>
        <patternFill>
          <bgColor rgb="FF00B050"/>
        </patternFill>
      </fill>
    </dxf>
    <dxf>
      <font>
        <b/>
        <i val="0"/>
        <color theme="0"/>
      </font>
      <fill>
        <patternFill>
          <bgColor theme="0" tint="-0.499984740745262"/>
        </patternFill>
      </fill>
    </dxf>
    <dxf>
      <fill>
        <patternFill>
          <bgColor rgb="FFC00000"/>
        </patternFill>
      </fill>
    </dxf>
    <dxf>
      <font>
        <b/>
        <i val="0"/>
        <color theme="0"/>
      </font>
      <fill>
        <patternFill>
          <bgColor theme="0" tint="-0.499984740745262"/>
        </patternFill>
      </fill>
    </dxf>
    <dxf>
      <fill>
        <patternFill>
          <bgColor rgb="FF00B050"/>
        </patternFill>
      </fill>
    </dxf>
    <dxf>
      <font>
        <b/>
        <i val="0"/>
        <color theme="0"/>
      </font>
      <fill>
        <patternFill>
          <bgColor theme="0" tint="-0.499984740745262"/>
        </patternFill>
      </fill>
    </dxf>
    <dxf>
      <font>
        <b/>
        <i val="0"/>
        <color theme="0"/>
      </font>
      <fill>
        <patternFill>
          <bgColor theme="0" tint="-0.499984740745262"/>
        </patternFill>
      </fill>
    </dxf>
    <dxf>
      <font>
        <b/>
        <i val="0"/>
        <color theme="0"/>
      </font>
      <fill>
        <patternFill>
          <bgColor theme="0" tint="-0.499984740745262"/>
        </patternFill>
      </fill>
    </dxf>
    <dxf>
      <fill>
        <patternFill patternType="none">
          <bgColor auto="1"/>
        </patternFill>
      </fill>
    </dxf>
    <dxf>
      <fill>
        <patternFill patternType="none">
          <bgColor auto="1"/>
        </patternFill>
      </fill>
    </dxf>
    <dxf>
      <font>
        <b/>
        <i val="0"/>
        <color theme="0"/>
      </font>
      <fill>
        <patternFill>
          <bgColor theme="0" tint="-0.499984740745262"/>
        </patternFill>
      </fill>
    </dxf>
    <dxf>
      <font>
        <b/>
        <i val="0"/>
        <color theme="0"/>
      </font>
      <fill>
        <patternFill>
          <bgColor theme="0" tint="-0.499984740745262"/>
        </patternFill>
      </fill>
    </dxf>
    <dxf>
      <fill>
        <patternFill patternType="none">
          <bgColor auto="1"/>
        </patternFill>
      </fill>
    </dxf>
    <dxf>
      <fill>
        <patternFill>
          <bgColor rgb="FFC00000"/>
        </patternFill>
      </fill>
    </dxf>
    <dxf>
      <font>
        <b/>
        <i val="0"/>
        <color theme="0"/>
      </font>
      <fill>
        <patternFill>
          <bgColor theme="0" tint="-0.499984740745262"/>
        </patternFill>
      </fill>
    </dxf>
    <dxf>
      <fill>
        <patternFill>
          <bgColor rgb="FF00B050"/>
        </patternFill>
      </fill>
    </dxf>
    <dxf>
      <font>
        <b/>
        <i val="0"/>
        <color theme="0"/>
      </font>
      <fill>
        <patternFill>
          <bgColor theme="0" tint="-0.499984740745262"/>
        </patternFill>
      </fill>
    </dxf>
    <dxf>
      <font>
        <b/>
        <i val="0"/>
        <color theme="0"/>
      </font>
      <fill>
        <patternFill>
          <bgColor theme="0" tint="-0.499984740745262"/>
        </patternFill>
      </fill>
    </dxf>
    <dxf>
      <font>
        <b/>
        <i val="0"/>
        <color theme="0"/>
      </font>
      <fill>
        <patternFill>
          <bgColor theme="0" tint="-0.499984740745262"/>
        </patternFill>
      </fill>
    </dxf>
    <dxf>
      <fill>
        <patternFill patternType="none">
          <bgColor auto="1"/>
        </patternFill>
      </fill>
    </dxf>
    <dxf>
      <fill>
        <patternFill patternType="none">
          <bgColor auto="1"/>
        </patternFill>
      </fill>
    </dxf>
    <dxf>
      <fill>
        <patternFill>
          <bgColor rgb="FFC00000"/>
        </patternFill>
      </fill>
    </dxf>
    <dxf>
      <font>
        <b/>
        <i val="0"/>
        <color theme="0"/>
      </font>
      <fill>
        <patternFill>
          <bgColor theme="0" tint="-0.499984740745262"/>
        </patternFill>
      </fill>
    </dxf>
    <dxf>
      <font>
        <b/>
        <i val="0"/>
        <color theme="0"/>
      </font>
      <fill>
        <patternFill>
          <bgColor theme="0" tint="-0.499984740745262"/>
        </patternFill>
      </fill>
    </dxf>
    <dxf>
      <fill>
        <patternFill>
          <bgColor rgb="FF00B050"/>
        </patternFill>
      </fill>
    </dxf>
    <dxf>
      <font>
        <b/>
        <i val="0"/>
        <color theme="0"/>
      </font>
      <fill>
        <patternFill>
          <bgColor theme="0" tint="-0.499984740745262"/>
        </patternFill>
      </fill>
    </dxf>
    <dxf>
      <font>
        <b/>
        <i val="0"/>
        <color theme="0"/>
      </font>
      <fill>
        <patternFill>
          <bgColor theme="0" tint="-0.499984740745262"/>
        </patternFill>
      </fill>
    </dxf>
    <dxf>
      <font>
        <b/>
        <i val="0"/>
        <color theme="0"/>
      </font>
      <fill>
        <patternFill>
          <bgColor theme="0" tint="-0.499984740745262"/>
        </patternFill>
      </fill>
    </dxf>
    <dxf>
      <font>
        <b/>
        <i val="0"/>
        <color theme="0"/>
      </font>
      <fill>
        <patternFill>
          <bgColor theme="0" tint="-0.499984740745262"/>
        </patternFill>
      </fill>
    </dxf>
    <dxf>
      <font>
        <b/>
        <i val="0"/>
        <color theme="0"/>
      </font>
      <fill>
        <patternFill>
          <bgColor theme="0" tint="-0.499984740745262"/>
        </patternFill>
      </fill>
    </dxf>
    <dxf>
      <fill>
        <patternFill patternType="none">
          <bgColor auto="1"/>
        </patternFill>
      </fill>
    </dxf>
    <dxf>
      <fill>
        <patternFill patternType="none">
          <bgColor auto="1"/>
        </patternFill>
      </fill>
    </dxf>
    <dxf>
      <font>
        <b/>
        <i val="0"/>
        <color theme="0"/>
      </font>
      <fill>
        <patternFill>
          <bgColor theme="0" tint="-0.499984740745262"/>
        </patternFill>
      </fill>
    </dxf>
    <dxf>
      <font>
        <b/>
        <i val="0"/>
        <color theme="0"/>
      </font>
      <fill>
        <patternFill>
          <bgColor theme="0" tint="-0.499984740745262"/>
        </patternFill>
      </fill>
    </dxf>
    <dxf>
      <fill>
        <patternFill patternType="none">
          <bgColor auto="1"/>
        </patternFill>
      </fill>
    </dxf>
    <dxf>
      <font>
        <b/>
        <i val="0"/>
        <color theme="0"/>
      </font>
      <fill>
        <patternFill>
          <bgColor theme="1" tint="0.499984740745262"/>
        </patternFill>
      </fill>
    </dxf>
    <dxf>
      <font>
        <b/>
        <i val="0"/>
        <color theme="0"/>
      </font>
      <fill>
        <patternFill>
          <bgColor theme="0" tint="-0.499984740745262"/>
        </patternFill>
      </fill>
    </dxf>
    <dxf>
      <numFmt numFmtId="21" formatCode="dd\-mmm"/>
    </dxf>
    <dxf>
      <numFmt numFmtId="21" formatCode="dd\-mmm"/>
    </dxf>
    <dxf>
      <numFmt numFmtId="21" formatCode="dd\-mmm"/>
    </dxf>
    <dxf>
      <numFmt numFmtId="21" formatCode="dd\-mmm"/>
    </dxf>
    <dxf>
      <numFmt numFmtId="21" formatCode="dd\-mmm"/>
    </dxf>
    <dxf>
      <numFmt numFmtId="21" formatCode="dd\-mmm"/>
    </dxf>
    <dxf>
      <numFmt numFmtId="21" formatCode="dd\-mmm"/>
    </dxf>
    <dxf>
      <numFmt numFmtId="21" formatCode="dd\-mmm"/>
    </dxf>
    <dxf>
      <font>
        <b/>
        <i val="0"/>
        <color theme="0"/>
      </font>
      <fill>
        <patternFill>
          <bgColor theme="0" tint="-0.499984740745262"/>
        </patternFill>
      </fill>
    </dxf>
    <dxf>
      <font>
        <b/>
        <i val="0"/>
        <color theme="0"/>
      </font>
      <fill>
        <patternFill>
          <bgColor theme="0" tint="-0.499984740745262"/>
        </patternFill>
      </fill>
    </dxf>
    <dxf>
      <fill>
        <patternFill patternType="none">
          <bgColor auto="1"/>
        </patternFill>
      </fill>
    </dxf>
    <dxf>
      <fill>
        <patternFill patternType="none">
          <bgColor auto="1"/>
        </patternFill>
      </fill>
    </dxf>
    <dxf>
      <fill>
        <patternFill patternType="none">
          <bgColor auto="1"/>
        </patternFill>
      </fill>
    </dxf>
    <dxf>
      <font>
        <b/>
        <i val="0"/>
        <color theme="0"/>
      </font>
      <fill>
        <patternFill>
          <bgColor theme="0" tint="-0.499984740745262"/>
        </patternFill>
      </fill>
    </dxf>
    <dxf>
      <font>
        <b/>
        <i val="0"/>
        <color theme="0"/>
      </font>
      <fill>
        <patternFill>
          <bgColor theme="0" tint="-0.499984740745262"/>
        </patternFill>
      </fill>
    </dxf>
    <dxf>
      <fill>
        <patternFill patternType="none">
          <bgColor auto="1"/>
        </patternFill>
      </fill>
    </dxf>
    <dxf>
      <fill>
        <patternFill patternType="none">
          <bgColor auto="1"/>
        </patternFill>
      </fill>
    </dxf>
    <dxf>
      <font>
        <b/>
        <i val="0"/>
        <color theme="0"/>
      </font>
      <fill>
        <patternFill>
          <bgColor theme="0" tint="-0.499984740745262"/>
        </patternFill>
      </fill>
    </dxf>
    <dxf>
      <font>
        <b/>
        <i val="0"/>
        <color theme="0"/>
      </font>
      <fill>
        <patternFill>
          <bgColor theme="0" tint="-0.499984740745262"/>
        </patternFill>
      </fill>
    </dxf>
    <dxf>
      <fill>
        <patternFill patternType="none">
          <bgColor auto="1"/>
        </patternFill>
      </fill>
    </dxf>
    <dxf>
      <fill>
        <patternFill patternType="none">
          <bgColor auto="1"/>
        </patternFill>
      </fill>
    </dxf>
    <dxf>
      <font>
        <b/>
        <i val="0"/>
        <color theme="0"/>
      </font>
      <fill>
        <patternFill>
          <bgColor theme="0" tint="-0.499984740745262"/>
        </patternFill>
      </fill>
    </dxf>
    <dxf>
      <font>
        <b/>
        <i val="0"/>
        <color theme="0"/>
      </font>
      <fill>
        <patternFill>
          <bgColor theme="0" tint="-0.499984740745262"/>
        </patternFill>
      </fill>
    </dxf>
    <dxf>
      <fill>
        <patternFill patternType="none">
          <bgColor auto="1"/>
        </patternFill>
      </fill>
    </dxf>
    <dxf>
      <fill>
        <patternFill patternType="none">
          <bgColor auto="1"/>
        </patternFill>
      </fill>
    </dxf>
    <dxf>
      <font>
        <b/>
        <i val="0"/>
        <color theme="0"/>
      </font>
      <fill>
        <patternFill>
          <bgColor theme="0" tint="-0.499984740745262"/>
        </patternFill>
      </fill>
    </dxf>
    <dxf>
      <font>
        <b/>
        <i val="0"/>
        <color theme="0"/>
      </font>
      <fill>
        <patternFill>
          <bgColor theme="0" tint="-0.499984740745262"/>
        </patternFill>
      </fill>
    </dxf>
    <dxf>
      <fill>
        <patternFill patternType="none">
          <bgColor auto="1"/>
        </patternFill>
      </fill>
    </dxf>
    <dxf>
      <fill>
        <patternFill patternType="none">
          <bgColor auto="1"/>
        </patternFill>
      </fill>
    </dxf>
    <dxf>
      <font>
        <b/>
        <i val="0"/>
        <color theme="0"/>
      </font>
      <fill>
        <patternFill>
          <bgColor theme="0" tint="-0.499984740745262"/>
        </patternFill>
      </fill>
    </dxf>
    <dxf>
      <font>
        <b/>
        <i val="0"/>
        <color theme="0"/>
      </font>
      <fill>
        <patternFill>
          <bgColor theme="0" tint="-0.499984740745262"/>
        </patternFill>
      </fill>
    </dxf>
    <dxf>
      <fill>
        <patternFill patternType="none">
          <bgColor auto="1"/>
        </patternFill>
      </fill>
    </dxf>
    <dxf>
      <fill>
        <patternFill patternType="none">
          <bgColor auto="1"/>
        </patternFill>
      </fill>
    </dxf>
    <dxf>
      <font>
        <b/>
        <i val="0"/>
        <color theme="0"/>
      </font>
      <fill>
        <patternFill>
          <bgColor theme="0" tint="-0.499984740745262"/>
        </patternFill>
      </fill>
    </dxf>
    <dxf>
      <font>
        <b/>
        <i val="0"/>
        <color theme="0"/>
      </font>
      <fill>
        <patternFill>
          <bgColor theme="0" tint="-0.499984740745262"/>
        </patternFill>
      </fill>
    </dxf>
    <dxf>
      <fill>
        <patternFill patternType="none">
          <bgColor auto="1"/>
        </patternFill>
      </fill>
    </dxf>
    <dxf>
      <fill>
        <patternFill patternType="none">
          <bgColor auto="1"/>
        </patternFill>
      </fill>
    </dxf>
    <dxf>
      <font>
        <b/>
        <i val="0"/>
        <color theme="0"/>
      </font>
      <fill>
        <patternFill>
          <bgColor theme="0" tint="-0.499984740745262"/>
        </patternFill>
      </fill>
    </dxf>
    <dxf>
      <font>
        <b/>
        <i val="0"/>
        <color theme="0"/>
      </font>
      <fill>
        <patternFill>
          <bgColor theme="0" tint="-0.499984740745262"/>
        </patternFill>
      </fill>
    </dxf>
    <dxf>
      <fill>
        <patternFill patternType="none">
          <bgColor auto="1"/>
        </patternFill>
      </fill>
    </dxf>
    <dxf>
      <fill>
        <patternFill patternType="none">
          <bgColor auto="1"/>
        </patternFill>
      </fill>
    </dxf>
    <dxf>
      <font>
        <b/>
        <i val="0"/>
        <color theme="0"/>
      </font>
      <fill>
        <patternFill>
          <bgColor theme="0" tint="-0.499984740745262"/>
        </patternFill>
      </fill>
    </dxf>
    <dxf>
      <font>
        <b/>
        <i val="0"/>
        <color theme="0"/>
      </font>
      <fill>
        <patternFill>
          <bgColor theme="0" tint="-0.499984740745262"/>
        </patternFill>
      </fill>
    </dxf>
    <dxf>
      <fill>
        <patternFill patternType="none">
          <bgColor auto="1"/>
        </patternFill>
      </fill>
    </dxf>
    <dxf>
      <fill>
        <patternFill patternType="none">
          <bgColor auto="1"/>
        </patternFill>
      </fill>
    </dxf>
    <dxf>
      <font>
        <b/>
        <i val="0"/>
        <color theme="0"/>
      </font>
      <fill>
        <patternFill>
          <bgColor theme="0" tint="-0.499984740745262"/>
        </patternFill>
      </fill>
    </dxf>
    <dxf>
      <font>
        <b/>
        <i val="0"/>
        <color theme="0"/>
      </font>
      <fill>
        <patternFill>
          <bgColor theme="0" tint="-0.499984740745262"/>
        </patternFill>
      </fill>
    </dxf>
    <dxf>
      <fill>
        <patternFill patternType="none">
          <bgColor auto="1"/>
        </patternFill>
      </fill>
    </dxf>
    <dxf>
      <fill>
        <patternFill patternType="none">
          <bgColor auto="1"/>
        </patternFill>
      </fill>
    </dxf>
    <dxf>
      <font>
        <b/>
        <i val="0"/>
        <color theme="0"/>
      </font>
      <fill>
        <patternFill>
          <bgColor theme="0" tint="-0.499984740745262"/>
        </patternFill>
      </fill>
    </dxf>
    <dxf>
      <font>
        <b/>
        <i val="0"/>
        <color theme="0"/>
      </font>
      <fill>
        <patternFill>
          <bgColor theme="0" tint="-0.499984740745262"/>
        </patternFill>
      </fill>
    </dxf>
    <dxf>
      <fill>
        <patternFill patternType="none">
          <bgColor auto="1"/>
        </patternFill>
      </fill>
    </dxf>
    <dxf>
      <fill>
        <patternFill patternType="none">
          <bgColor auto="1"/>
        </patternFill>
      </fill>
    </dxf>
    <dxf>
      <font>
        <b/>
        <i val="0"/>
        <color theme="0"/>
      </font>
      <fill>
        <patternFill>
          <bgColor theme="0" tint="-0.499984740745262"/>
        </patternFill>
      </fill>
    </dxf>
    <dxf>
      <font>
        <b/>
        <i val="0"/>
        <color theme="0"/>
      </font>
      <fill>
        <patternFill>
          <bgColor theme="0" tint="-0.499984740745262"/>
        </patternFill>
      </fill>
    </dxf>
    <dxf>
      <fill>
        <patternFill patternType="none">
          <bgColor auto="1"/>
        </patternFill>
      </fill>
    </dxf>
    <dxf>
      <fill>
        <patternFill patternType="none">
          <bgColor auto="1"/>
        </patternFill>
      </fill>
    </dxf>
    <dxf>
      <font>
        <b/>
        <i val="0"/>
        <color theme="0"/>
      </font>
      <fill>
        <patternFill>
          <bgColor theme="0" tint="-0.499984740745262"/>
        </patternFill>
      </fill>
    </dxf>
    <dxf>
      <font>
        <b/>
        <i val="0"/>
        <color theme="0"/>
      </font>
      <fill>
        <patternFill>
          <bgColor theme="0" tint="-0.499984740745262"/>
        </patternFill>
      </fill>
    </dxf>
    <dxf>
      <fill>
        <patternFill patternType="none">
          <bgColor auto="1"/>
        </patternFill>
      </fill>
    </dxf>
    <dxf>
      <fill>
        <patternFill patternType="none">
          <bgColor auto="1"/>
        </patternFill>
      </fill>
    </dxf>
    <dxf>
      <font>
        <b/>
        <i val="0"/>
        <color theme="0"/>
      </font>
      <fill>
        <patternFill>
          <bgColor theme="0" tint="-0.499984740745262"/>
        </patternFill>
      </fill>
    </dxf>
    <dxf>
      <font>
        <b/>
        <i val="0"/>
        <color theme="0"/>
      </font>
      <fill>
        <patternFill>
          <bgColor theme="0" tint="-0.499984740745262"/>
        </patternFill>
      </fill>
    </dxf>
    <dxf>
      <fill>
        <patternFill patternType="none">
          <bgColor auto="1"/>
        </patternFill>
      </fill>
    </dxf>
    <dxf>
      <fill>
        <patternFill patternType="none">
          <bgColor auto="1"/>
        </patternFill>
      </fill>
    </dxf>
    <dxf>
      <font>
        <b/>
        <i val="0"/>
        <color theme="0"/>
      </font>
      <fill>
        <patternFill>
          <bgColor theme="0" tint="-0.499984740745262"/>
        </patternFill>
      </fill>
    </dxf>
    <dxf>
      <font>
        <b/>
        <i val="0"/>
        <color theme="0"/>
      </font>
      <fill>
        <patternFill>
          <bgColor theme="0" tint="-0.499984740745262"/>
        </patternFill>
      </fill>
    </dxf>
    <dxf>
      <fill>
        <patternFill patternType="none">
          <bgColor auto="1"/>
        </patternFill>
      </fill>
    </dxf>
    <dxf>
      <fill>
        <patternFill patternType="none">
          <bgColor auto="1"/>
        </patternFill>
      </fill>
    </dxf>
    <dxf>
      <font>
        <b/>
        <i val="0"/>
        <color theme="0"/>
      </font>
      <fill>
        <patternFill>
          <bgColor theme="0" tint="-0.499984740745262"/>
        </patternFill>
      </fill>
    </dxf>
    <dxf>
      <font>
        <b/>
        <i val="0"/>
        <color theme="0"/>
      </font>
      <fill>
        <patternFill>
          <bgColor theme="0" tint="-0.499984740745262"/>
        </patternFill>
      </fill>
    </dxf>
    <dxf>
      <fill>
        <patternFill patternType="none">
          <bgColor auto="1"/>
        </patternFill>
      </fill>
    </dxf>
    <dxf>
      <fill>
        <patternFill patternType="none">
          <bgColor auto="1"/>
        </patternFill>
      </fill>
    </dxf>
    <dxf>
      <font>
        <b/>
        <i val="0"/>
        <color theme="0"/>
      </font>
      <fill>
        <patternFill>
          <bgColor theme="0" tint="-0.499984740745262"/>
        </patternFill>
      </fill>
    </dxf>
    <dxf>
      <font>
        <b/>
        <i val="0"/>
        <color theme="0"/>
      </font>
      <fill>
        <patternFill>
          <bgColor theme="0" tint="-0.499984740745262"/>
        </patternFill>
      </fill>
    </dxf>
    <dxf>
      <fill>
        <patternFill patternType="none">
          <bgColor auto="1"/>
        </patternFill>
      </fill>
    </dxf>
    <dxf>
      <fill>
        <patternFill patternType="none">
          <bgColor auto="1"/>
        </patternFill>
      </fill>
    </dxf>
    <dxf>
      <font>
        <b/>
        <i val="0"/>
        <color theme="0"/>
      </font>
      <fill>
        <patternFill>
          <bgColor theme="0" tint="-0.499984740745262"/>
        </patternFill>
      </fill>
    </dxf>
    <dxf>
      <font>
        <b/>
        <i val="0"/>
        <color theme="0"/>
      </font>
      <fill>
        <patternFill>
          <bgColor theme="0" tint="-0.499984740745262"/>
        </patternFill>
      </fill>
    </dxf>
    <dxf>
      <fill>
        <patternFill patternType="none">
          <bgColor auto="1"/>
        </patternFill>
      </fill>
    </dxf>
    <dxf>
      <fill>
        <patternFill patternType="none">
          <bgColor auto="1"/>
        </patternFill>
      </fill>
    </dxf>
    <dxf>
      <fill>
        <patternFill patternType="none">
          <bgColor auto="1"/>
        </patternFill>
      </fill>
    </dxf>
    <dxf>
      <font>
        <b/>
        <i val="0"/>
        <color theme="0"/>
      </font>
      <fill>
        <patternFill>
          <bgColor theme="0" tint="-0.499984740745262"/>
        </patternFill>
      </fill>
    </dxf>
    <dxf>
      <font>
        <b/>
        <i val="0"/>
        <color theme="0"/>
      </font>
      <fill>
        <patternFill>
          <bgColor theme="0" tint="-0.499984740745262"/>
        </patternFill>
      </fill>
    </dxf>
    <dxf>
      <fill>
        <patternFill patternType="none">
          <bgColor auto="1"/>
        </patternFill>
      </fill>
    </dxf>
    <dxf>
      <fill>
        <patternFill patternType="none">
          <bgColor auto="1"/>
        </patternFill>
      </fill>
    </dxf>
    <dxf>
      <font>
        <b/>
        <i val="0"/>
        <color theme="0"/>
      </font>
      <fill>
        <patternFill>
          <bgColor theme="0" tint="-0.499984740745262"/>
        </patternFill>
      </fill>
    </dxf>
    <dxf>
      <font>
        <b/>
        <i val="0"/>
        <color theme="0"/>
      </font>
      <fill>
        <patternFill>
          <bgColor theme="0" tint="-0.499984740745262"/>
        </patternFill>
      </fill>
    </dxf>
    <dxf>
      <fill>
        <patternFill patternType="none">
          <bgColor auto="1"/>
        </patternFill>
      </fill>
    </dxf>
    <dxf>
      <fill>
        <patternFill patternType="none">
          <bgColor auto="1"/>
        </patternFill>
      </fill>
    </dxf>
    <dxf>
      <font>
        <b/>
        <i val="0"/>
        <color theme="0"/>
      </font>
      <fill>
        <patternFill>
          <bgColor theme="0" tint="-0.499984740745262"/>
        </patternFill>
      </fill>
    </dxf>
    <dxf>
      <font>
        <b/>
        <i val="0"/>
        <color theme="0"/>
      </font>
      <fill>
        <patternFill>
          <bgColor theme="0" tint="-0.499984740745262"/>
        </patternFill>
      </fill>
    </dxf>
    <dxf>
      <fill>
        <patternFill patternType="none">
          <bgColor auto="1"/>
        </patternFill>
      </fill>
    </dxf>
    <dxf>
      <fill>
        <patternFill patternType="none">
          <bgColor auto="1"/>
        </patternFill>
      </fill>
    </dxf>
    <dxf>
      <font>
        <b/>
        <i val="0"/>
        <color theme="0"/>
      </font>
      <fill>
        <patternFill>
          <bgColor theme="0" tint="-0.499984740745262"/>
        </patternFill>
      </fill>
    </dxf>
    <dxf>
      <font>
        <b/>
        <i val="0"/>
        <color theme="0"/>
      </font>
      <fill>
        <patternFill>
          <bgColor theme="0" tint="-0.499984740745262"/>
        </patternFill>
      </fill>
    </dxf>
    <dxf>
      <fill>
        <patternFill patternType="none">
          <bgColor auto="1"/>
        </patternFill>
      </fill>
    </dxf>
    <dxf>
      <fill>
        <patternFill patternType="none">
          <bgColor auto="1"/>
        </patternFill>
      </fill>
    </dxf>
    <dxf>
      <font>
        <b/>
        <i val="0"/>
        <color theme="0"/>
      </font>
      <fill>
        <patternFill>
          <bgColor theme="0" tint="-0.499984740745262"/>
        </patternFill>
      </fill>
    </dxf>
    <dxf>
      <font>
        <b/>
        <i val="0"/>
        <color theme="0"/>
      </font>
      <fill>
        <patternFill>
          <bgColor theme="0" tint="-0.499984740745262"/>
        </patternFill>
      </fill>
    </dxf>
    <dxf>
      <fill>
        <patternFill patternType="none">
          <bgColor auto="1"/>
        </patternFill>
      </fill>
    </dxf>
    <dxf>
      <fill>
        <patternFill patternType="none">
          <bgColor auto="1"/>
        </patternFill>
      </fill>
    </dxf>
    <dxf>
      <font>
        <b/>
        <i val="0"/>
        <color theme="0"/>
      </font>
      <fill>
        <patternFill>
          <bgColor theme="0" tint="-0.499984740745262"/>
        </patternFill>
      </fill>
    </dxf>
    <dxf>
      <font>
        <b/>
        <i val="0"/>
        <color theme="0"/>
      </font>
      <fill>
        <patternFill>
          <bgColor theme="0" tint="-0.499984740745262"/>
        </patternFill>
      </fill>
    </dxf>
    <dxf>
      <fill>
        <patternFill patternType="none">
          <bgColor auto="1"/>
        </patternFill>
      </fill>
    </dxf>
    <dxf>
      <fill>
        <patternFill patternType="none">
          <bgColor auto="1"/>
        </patternFill>
      </fill>
    </dxf>
    <dxf>
      <font>
        <b/>
        <i val="0"/>
        <color theme="0"/>
      </font>
      <fill>
        <patternFill>
          <bgColor theme="0" tint="-0.499984740745262"/>
        </patternFill>
      </fill>
    </dxf>
    <dxf>
      <font>
        <b/>
        <i val="0"/>
        <color theme="0"/>
      </font>
      <fill>
        <patternFill>
          <bgColor theme="0" tint="-0.499984740745262"/>
        </patternFill>
      </fill>
    </dxf>
    <dxf>
      <fill>
        <patternFill patternType="none">
          <bgColor auto="1"/>
        </patternFill>
      </fill>
    </dxf>
    <dxf>
      <fill>
        <patternFill patternType="none">
          <bgColor auto="1"/>
        </patternFill>
      </fill>
    </dxf>
    <dxf>
      <font>
        <b/>
        <i val="0"/>
        <color theme="0"/>
      </font>
      <fill>
        <patternFill>
          <bgColor theme="0" tint="-0.499984740745262"/>
        </patternFill>
      </fill>
    </dxf>
    <dxf>
      <font>
        <b/>
        <i val="0"/>
        <color theme="0"/>
      </font>
      <fill>
        <patternFill>
          <bgColor theme="0" tint="-0.499984740745262"/>
        </patternFill>
      </fill>
    </dxf>
    <dxf>
      <fill>
        <patternFill patternType="none">
          <bgColor auto="1"/>
        </patternFill>
      </fill>
    </dxf>
    <dxf>
      <fill>
        <patternFill patternType="none">
          <bgColor auto="1"/>
        </patternFill>
      </fill>
    </dxf>
    <dxf>
      <font>
        <b/>
        <i val="0"/>
        <color theme="0"/>
      </font>
      <fill>
        <patternFill>
          <bgColor theme="0" tint="-0.499984740745262"/>
        </patternFill>
      </fill>
    </dxf>
    <dxf>
      <font>
        <b/>
        <i val="0"/>
        <color theme="0"/>
      </font>
      <fill>
        <patternFill>
          <bgColor theme="0" tint="-0.499984740745262"/>
        </patternFill>
      </fill>
    </dxf>
    <dxf>
      <fill>
        <patternFill patternType="none">
          <bgColor auto="1"/>
        </patternFill>
      </fill>
    </dxf>
    <dxf>
      <fill>
        <patternFill patternType="none">
          <bgColor auto="1"/>
        </patternFill>
      </fill>
    </dxf>
    <dxf>
      <font>
        <b/>
        <i val="0"/>
        <color theme="0"/>
      </font>
      <fill>
        <patternFill>
          <bgColor theme="0" tint="-0.499984740745262"/>
        </patternFill>
      </fill>
    </dxf>
    <dxf>
      <font>
        <b/>
        <i val="0"/>
        <color theme="0"/>
      </font>
      <fill>
        <patternFill>
          <bgColor theme="0" tint="-0.499984740745262"/>
        </patternFill>
      </fill>
    </dxf>
    <dxf>
      <fill>
        <patternFill patternType="none">
          <bgColor auto="1"/>
        </patternFill>
      </fill>
    </dxf>
    <dxf>
      <fill>
        <patternFill patternType="none">
          <bgColor auto="1"/>
        </patternFill>
      </fill>
    </dxf>
    <dxf>
      <font>
        <b/>
        <i val="0"/>
        <color theme="0"/>
      </font>
      <fill>
        <patternFill>
          <bgColor theme="0" tint="-0.499984740745262"/>
        </patternFill>
      </fill>
    </dxf>
    <dxf>
      <font>
        <b/>
        <i val="0"/>
        <color theme="0"/>
      </font>
      <fill>
        <patternFill>
          <bgColor theme="0" tint="-0.499984740745262"/>
        </patternFill>
      </fill>
    </dxf>
    <dxf>
      <fill>
        <patternFill patternType="none">
          <bgColor auto="1"/>
        </patternFill>
      </fill>
    </dxf>
    <dxf>
      <fill>
        <patternFill patternType="none">
          <bgColor auto="1"/>
        </patternFill>
      </fill>
    </dxf>
    <dxf>
      <font>
        <b/>
        <i val="0"/>
        <color theme="0"/>
      </font>
      <fill>
        <patternFill>
          <bgColor theme="0" tint="-0.499984740745262"/>
        </patternFill>
      </fill>
    </dxf>
    <dxf>
      <font>
        <b/>
        <i val="0"/>
        <color theme="0"/>
      </font>
      <fill>
        <patternFill>
          <bgColor theme="0" tint="-0.499984740745262"/>
        </patternFill>
      </fill>
    </dxf>
    <dxf>
      <fill>
        <patternFill patternType="none">
          <bgColor auto="1"/>
        </patternFill>
      </fill>
    </dxf>
    <dxf>
      <fill>
        <patternFill patternType="none">
          <bgColor auto="1"/>
        </patternFill>
      </fill>
    </dxf>
    <dxf>
      <font>
        <b/>
        <i val="0"/>
        <color theme="0"/>
      </font>
      <fill>
        <patternFill>
          <bgColor theme="0" tint="-0.499984740745262"/>
        </patternFill>
      </fill>
    </dxf>
    <dxf>
      <font>
        <b/>
        <i val="0"/>
        <color theme="0"/>
      </font>
      <fill>
        <patternFill>
          <bgColor theme="0" tint="-0.499984740745262"/>
        </patternFill>
      </fill>
    </dxf>
    <dxf>
      <fill>
        <patternFill>
          <bgColor rgb="FFC00000"/>
        </patternFill>
      </fill>
    </dxf>
    <dxf>
      <font>
        <b/>
        <i val="0"/>
        <color theme="0"/>
      </font>
      <fill>
        <patternFill>
          <bgColor theme="0" tint="-0.499984740745262"/>
        </patternFill>
      </fill>
    </dxf>
    <dxf>
      <fill>
        <patternFill>
          <bgColor rgb="FF00B050"/>
        </patternFill>
      </fill>
    </dxf>
    <dxf>
      <font>
        <b/>
        <i val="0"/>
        <color theme="0"/>
      </font>
      <fill>
        <patternFill>
          <bgColor theme="0" tint="-0.499984740745262"/>
        </patternFill>
      </fill>
    </dxf>
    <dxf>
      <font>
        <b/>
        <i val="0"/>
        <color theme="0"/>
      </font>
      <fill>
        <patternFill>
          <bgColor theme="0" tint="-0.499984740745262"/>
        </patternFill>
      </fill>
    </dxf>
    <dxf>
      <fill>
        <patternFill patternType="none">
          <bgColor auto="1"/>
        </patternFill>
      </fill>
    </dxf>
    <dxf>
      <fill>
        <patternFill patternType="none">
          <bgColor auto="1"/>
        </patternFill>
      </fill>
    </dxf>
    <dxf>
      <fill>
        <patternFill>
          <bgColor rgb="FFC00000"/>
        </patternFill>
      </fill>
    </dxf>
    <dxf>
      <font>
        <b/>
        <i val="0"/>
        <color theme="0"/>
      </font>
      <fill>
        <patternFill>
          <bgColor theme="0" tint="-0.499984740745262"/>
        </patternFill>
      </fill>
    </dxf>
    <dxf>
      <fill>
        <patternFill>
          <bgColor rgb="FF00B050"/>
        </patternFill>
      </fill>
    </dxf>
    <dxf>
      <font>
        <b/>
        <i val="0"/>
        <color theme="0"/>
      </font>
      <fill>
        <patternFill>
          <bgColor theme="0" tint="-0.499984740745262"/>
        </patternFill>
      </fill>
    </dxf>
    <dxf>
      <font>
        <b/>
        <i val="0"/>
        <color theme="0"/>
      </font>
      <fill>
        <patternFill>
          <bgColor theme="0" tint="-0.499984740745262"/>
        </patternFill>
      </fill>
    </dxf>
    <dxf>
      <font>
        <b/>
        <i val="0"/>
        <color theme="0"/>
      </font>
      <fill>
        <patternFill>
          <bgColor theme="0" tint="-0.499984740745262"/>
        </patternFill>
      </fill>
    </dxf>
    <dxf>
      <fill>
        <patternFill patternType="none">
          <bgColor auto="1"/>
        </patternFill>
      </fill>
    </dxf>
    <dxf>
      <font>
        <b/>
        <i val="0"/>
        <color theme="0"/>
      </font>
      <fill>
        <patternFill>
          <bgColor theme="0" tint="-0.499984740745262"/>
        </patternFill>
      </fill>
    </dxf>
    <dxf>
      <font>
        <b/>
        <i val="0"/>
        <color theme="0"/>
      </font>
      <fill>
        <patternFill>
          <bgColor theme="0" tint="-0.499984740745262"/>
        </patternFill>
      </fill>
    </dxf>
    <dxf>
      <fill>
        <patternFill>
          <bgColor rgb="FFC00000"/>
        </patternFill>
      </fill>
    </dxf>
    <dxf>
      <font>
        <b/>
        <i val="0"/>
        <color theme="0"/>
      </font>
      <fill>
        <patternFill>
          <bgColor theme="0" tint="-0.499984740745262"/>
        </patternFill>
      </fill>
    </dxf>
    <dxf>
      <fill>
        <patternFill>
          <bgColor rgb="FF00B050"/>
        </patternFill>
      </fill>
    </dxf>
    <dxf>
      <font>
        <b/>
        <i val="0"/>
        <color theme="0"/>
      </font>
      <fill>
        <patternFill>
          <bgColor theme="0" tint="-0.499984740745262"/>
        </patternFill>
      </fill>
    </dxf>
    <dxf>
      <fill>
        <patternFill>
          <bgColor rgb="FFC00000"/>
        </patternFill>
      </fill>
    </dxf>
    <dxf>
      <font>
        <b/>
        <i val="0"/>
        <color theme="0"/>
      </font>
      <fill>
        <patternFill>
          <bgColor theme="0" tint="-0.499984740745262"/>
        </patternFill>
      </fill>
    </dxf>
    <dxf>
      <fill>
        <patternFill>
          <bgColor rgb="FF00B050"/>
        </patternFill>
      </fill>
    </dxf>
    <dxf>
      <font>
        <b/>
        <i val="0"/>
        <color theme="0"/>
      </font>
      <fill>
        <patternFill>
          <bgColor theme="0" tint="-0.499984740745262"/>
        </patternFill>
      </fill>
    </dxf>
    <dxf>
      <font>
        <b/>
        <i val="0"/>
        <color theme="0"/>
      </font>
      <fill>
        <patternFill>
          <bgColor theme="0" tint="-0.499984740745262"/>
        </patternFill>
      </fill>
    </dxf>
    <dxf>
      <font>
        <b/>
        <i val="0"/>
        <color theme="0"/>
      </font>
      <fill>
        <patternFill>
          <bgColor theme="0" tint="-0.499984740745262"/>
        </patternFill>
      </fill>
    </dxf>
    <dxf>
      <fill>
        <patternFill patternType="none">
          <bgColor auto="1"/>
        </patternFill>
      </fill>
    </dxf>
    <dxf>
      <font>
        <b/>
        <i val="0"/>
        <color theme="0"/>
      </font>
      <fill>
        <patternFill>
          <bgColor theme="0" tint="-0.499984740745262"/>
        </patternFill>
      </fill>
    </dxf>
    <dxf>
      <font>
        <b/>
        <i val="0"/>
        <color theme="0"/>
      </font>
      <fill>
        <patternFill>
          <bgColor theme="0" tint="-0.499984740745262"/>
        </patternFill>
      </fill>
    </dxf>
    <dxf>
      <fill>
        <patternFill patternType="none">
          <bgColor auto="1"/>
        </patternFill>
      </fill>
    </dxf>
    <dxf>
      <fill>
        <patternFill>
          <bgColor rgb="FFC00000"/>
        </patternFill>
      </fill>
    </dxf>
    <dxf>
      <font>
        <b/>
        <i val="0"/>
        <color theme="0"/>
      </font>
      <fill>
        <patternFill>
          <bgColor theme="0" tint="-0.499984740745262"/>
        </patternFill>
      </fill>
    </dxf>
    <dxf>
      <fill>
        <patternFill>
          <bgColor rgb="FF00B050"/>
        </patternFill>
      </fill>
    </dxf>
    <dxf>
      <font>
        <b/>
        <i val="0"/>
        <color theme="0"/>
      </font>
      <fill>
        <patternFill>
          <bgColor theme="0" tint="-0.499984740745262"/>
        </patternFill>
      </fill>
    </dxf>
    <dxf>
      <font>
        <b/>
        <i val="0"/>
        <color theme="0"/>
      </font>
      <fill>
        <patternFill>
          <bgColor theme="0" tint="-0.499984740745262"/>
        </patternFill>
      </fill>
    </dxf>
    <dxf>
      <font>
        <b/>
        <i val="0"/>
        <color theme="0"/>
      </font>
      <fill>
        <patternFill>
          <bgColor theme="0" tint="-0.499984740745262"/>
        </patternFill>
      </fill>
    </dxf>
    <dxf>
      <fill>
        <patternFill patternType="none">
          <bgColor auto="1"/>
        </patternFill>
      </fill>
    </dxf>
    <dxf>
      <fill>
        <patternFill patternType="none">
          <bgColor auto="1"/>
        </patternFill>
      </fill>
    </dxf>
    <dxf>
      <alignment indent="1" readingOrder="0"/>
    </dxf>
    <dxf>
      <alignment horizontal="left" readingOrder="0"/>
    </dxf>
    <dxf>
      <font>
        <b/>
      </font>
    </dxf>
    <dxf>
      <numFmt numFmtId="21" formatCode="dd\-mmm"/>
    </dxf>
    <dxf>
      <font>
        <b/>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val="0"/>
      </font>
    </dxf>
    <dxf>
      <font>
        <b val="0"/>
      </font>
    </dxf>
    <dxf>
      <font>
        <b/>
      </font>
    </dxf>
    <dxf>
      <font>
        <b/>
      </font>
    </dxf>
    <dxf>
      <font>
        <b val="0"/>
      </font>
    </dxf>
    <dxf>
      <font>
        <b val="0"/>
      </font>
    </dxf>
    <dxf>
      <font>
        <b/>
      </font>
    </dxf>
    <dxf>
      <font>
        <b/>
      </font>
    </dxf>
    <dxf>
      <font>
        <b val="0"/>
      </font>
    </dxf>
    <dxf>
      <font>
        <b val="0"/>
      </font>
    </dxf>
    <dxf>
      <font>
        <b/>
      </font>
    </dxf>
    <dxf>
      <font>
        <b/>
      </font>
    </dxf>
    <dxf>
      <font>
        <b val="0"/>
      </font>
    </dxf>
    <dxf>
      <font>
        <b val="0"/>
      </font>
    </dxf>
    <dxf>
      <font>
        <b/>
      </font>
    </dxf>
    <dxf>
      <font>
        <b/>
      </font>
    </dxf>
    <dxf>
      <font>
        <b val="0"/>
      </font>
    </dxf>
    <dxf>
      <font>
        <b val="0"/>
      </font>
    </dxf>
    <dxf>
      <font>
        <b/>
      </font>
    </dxf>
    <dxf>
      <font>
        <b/>
      </font>
    </dxf>
    <dxf>
      <font>
        <b val="0"/>
      </font>
    </dxf>
    <dxf>
      <font>
        <b val="0"/>
      </font>
    </dxf>
    <dxf>
      <font>
        <b/>
      </font>
    </dxf>
    <dxf>
      <font>
        <b/>
      </font>
    </dxf>
    <dxf>
      <font>
        <strike/>
      </font>
    </dxf>
    <dxf>
      <font>
        <strike/>
      </font>
    </dxf>
    <dxf>
      <font>
        <b val="0"/>
      </font>
    </dxf>
    <dxf>
      <font>
        <b val="0"/>
      </font>
    </dxf>
    <dxf>
      <font>
        <b/>
      </font>
    </dxf>
    <dxf>
      <font>
        <b/>
      </font>
    </dxf>
    <dxf>
      <font>
        <b val="0"/>
      </font>
    </dxf>
    <dxf>
      <font>
        <b val="0"/>
      </font>
    </dxf>
    <dxf>
      <font>
        <b/>
      </font>
    </dxf>
    <dxf>
      <font>
        <b/>
      </font>
    </dxf>
    <dxf>
      <font>
        <strike/>
      </font>
    </dxf>
    <dxf>
      <font>
        <strike/>
      </font>
    </dxf>
    <dxf>
      <font>
        <b val="0"/>
      </font>
    </dxf>
    <dxf>
      <font>
        <b val="0"/>
      </font>
    </dxf>
    <dxf>
      <font>
        <b/>
      </font>
    </dxf>
    <dxf>
      <font>
        <b/>
      </font>
    </dxf>
    <dxf>
      <font>
        <b val="0"/>
      </font>
    </dxf>
    <dxf>
      <font>
        <b val="0"/>
      </font>
    </dxf>
    <dxf>
      <font>
        <b/>
      </font>
    </dxf>
    <dxf>
      <font>
        <b/>
      </font>
    </dxf>
    <dxf>
      <font>
        <b val="0"/>
      </font>
    </dxf>
    <dxf>
      <font>
        <b val="0"/>
      </font>
    </dxf>
    <dxf>
      <font>
        <b/>
      </font>
    </dxf>
    <dxf>
      <font>
        <b/>
      </font>
    </dxf>
    <dxf>
      <font>
        <b/>
        <i val="0"/>
      </font>
      <fill>
        <patternFill>
          <bgColor rgb="FFFF0000"/>
        </patternFill>
      </fill>
    </dxf>
    <dxf>
      <numFmt numFmtId="21" formatCode="dd\-mmm"/>
    </dxf>
    <dxf>
      <numFmt numFmtId="21" formatCode="dd\-mmm"/>
    </dxf>
    <dxf>
      <numFmt numFmtId="21" formatCode="dd\-mmm"/>
    </dxf>
    <dxf>
      <numFmt numFmtId="21" formatCode="dd\-mmm"/>
    </dxf>
    <dxf>
      <numFmt numFmtId="21" formatCode="dd\-mmm"/>
    </dxf>
    <dxf>
      <numFmt numFmtId="21" formatCode="dd\-mmm"/>
    </dxf>
    <dxf>
      <numFmt numFmtId="21" formatCode="dd\-mmm"/>
    </dxf>
    <dxf>
      <numFmt numFmtId="21" formatCode="dd\-mmm"/>
    </dxf>
    <dxf>
      <numFmt numFmtId="21" formatCode="dd\-mmm"/>
    </dxf>
    <dxf>
      <numFmt numFmtId="21" formatCode="dd\-mmm"/>
    </dxf>
    <dxf>
      <numFmt numFmtId="21" formatCode="dd\-mmm"/>
    </dxf>
    <dxf>
      <numFmt numFmtId="21" formatCode="dd\-mmm"/>
    </dxf>
    <dxf>
      <numFmt numFmtId="21" formatCode="dd\-mmm"/>
    </dxf>
    <dxf>
      <numFmt numFmtId="21" formatCode="dd\-mmm"/>
    </dxf>
    <dxf>
      <numFmt numFmtId="21" formatCode="dd\-mmm"/>
    </dxf>
    <dxf>
      <numFmt numFmtId="21" formatCode="dd\-mmm"/>
    </dxf>
    <dxf>
      <numFmt numFmtId="21" formatCode="dd\-mmm"/>
    </dxf>
    <dxf>
      <numFmt numFmtId="21" formatCode="dd\-mmm"/>
    </dxf>
    <dxf>
      <numFmt numFmtId="21" formatCode="dd\-mmm"/>
    </dxf>
    <dxf>
      <numFmt numFmtId="21" formatCode="dd\-mmm"/>
    </dxf>
    <dxf>
      <numFmt numFmtId="21" formatCode="dd\-mmm"/>
    </dxf>
    <dxf>
      <numFmt numFmtId="21" formatCode="dd\-mmm"/>
    </dxf>
    <dxf>
      <numFmt numFmtId="21" formatCode="dd\-mmm"/>
    </dxf>
    <dxf>
      <numFmt numFmtId="21" formatCode="dd\-mmm"/>
    </dxf>
  </dxfs>
  <tableStyles count="0" defaultTableStyle="TableStyleMedium9" defaultPivotStyle="PivotStyleLight16"/>
  <colors>
    <mruColors>
      <color rgb="FF0000FF"/>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pivotCacheDefinition" Target="pivotCache/pivotCacheDefinition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pivotCacheDefinition" Target="pivotCache/pivotCacheDefinition3.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Peter" refreshedDate="40806.62024178241" createdVersion="4" refreshedVersion="4" minRefreshableVersion="3" recordCount="187">
  <cacheSource type="worksheet">
    <worksheetSource ref="A2:X412" sheet="MEMBERS"/>
  </cacheSource>
  <cacheFields count="24">
    <cacheField name="Emergency List" numFmtId="0">
      <sharedItems containsBlank="1" count="16">
        <s v="HORN"/>
        <s v="BRYCE"/>
        <s v="RYLOTT"/>
        <s v="PAGE"/>
        <s v="EDEN"/>
        <s v="WATSON"/>
        <s v="SEARL"/>
        <s v="STUBBS"/>
        <s v="CORPE"/>
        <m/>
        <s v="Emergency List"/>
        <s v="SPOONER"/>
        <s v="JENKINS"/>
        <s v="s" u="1"/>
        <s v="Don't call" u="1"/>
        <s v="HUBBERT" u="1"/>
      </sharedItems>
    </cacheField>
    <cacheField name="Prefered" numFmtId="0">
      <sharedItems containsBlank="1" containsMixedTypes="1" containsNumber="1" containsInteger="1" minValue="0" maxValue="0"/>
    </cacheField>
    <cacheField name="NAME" numFmtId="0">
      <sharedItems containsBlank="1" containsMixedTypes="1" containsNumber="1" containsInteger="1" minValue="0" maxValue="0" count="90">
        <s v="BARKER"/>
        <s v="BEELEY"/>
        <s v="BILLITT"/>
        <s v="BLADON"/>
        <s v="BOOTHMAN"/>
        <s v="BRAID"/>
        <s v="BRYCE"/>
        <s v="BURTON"/>
        <s v="CLARK"/>
        <s v="COATES"/>
        <s v="COLLEY"/>
        <s v="COLLINS"/>
        <s v="COLYER"/>
        <s v="COOPER"/>
        <s v="CORNER"/>
        <s v="CORPE"/>
        <s v="CROSBY"/>
        <s v="CURRANT"/>
        <s v="DAY"/>
        <s v="DERRY"/>
        <s v="EDEN"/>
        <s v="ELLIOTT"/>
        <s v="FARMER"/>
        <s v="FISHER"/>
        <s v="FORBAT"/>
        <s v="GARRETT"/>
        <s v="HALL"/>
        <s v="HILL"/>
        <s v="HORN"/>
        <s v="HUBBERT"/>
        <s v="HYDES"/>
        <s v="JENKINS"/>
        <s v="JOHNS"/>
        <s v="JONES"/>
        <s v="KELBY R"/>
        <s v="KELBY T"/>
        <s v="KITCHENER"/>
        <s v="LAZENBY"/>
        <s v="LIGHTFOOT"/>
        <s v="MACMILLAN"/>
        <s v="MIDDLETON"/>
        <s v="PAGE"/>
        <s v="PEACOCK"/>
        <s v="PEARSON"/>
        <s v="PICKETT"/>
        <s v="ROBINSON"/>
        <s v="RYLOTT"/>
        <s v="SALMON G"/>
        <s v="SALMON R"/>
        <s v="SEARL"/>
        <s v="SHARPE"/>
        <s v="SMEDLEY"/>
        <s v="SPOONER"/>
        <s v="STUBBS"/>
        <s v="TAYLOR"/>
        <s v="TORY"/>
        <s v="TRASK"/>
        <s v="WADE"/>
        <s v="WATSON"/>
        <s v="WINDLE"/>
        <s v="YORK"/>
        <m/>
        <s v="PRIEST"/>
        <s v="HITCHMAN"/>
        <s v="REES"/>
        <s v="Initial &amp; Surname"/>
        <s v="J ALVEY"/>
        <s v="D G BEDFORD"/>
        <s v="O BENNS"/>
        <s v="A BRADSHAW"/>
        <s v="I CARR"/>
        <s v="A CUTHBERT"/>
        <s v="K M FIELD"/>
        <s v="S FORSHAW"/>
        <s v="D GODBER"/>
        <s v="P HANCOCK"/>
        <s v="B LEWIS"/>
        <s v="M LISTER"/>
        <s v="B D MAXWELL"/>
        <s v="G Mc EVOY"/>
        <s v="B WARD"/>
        <s v="D WELLS"/>
        <s v="A WOODWORTH"/>
        <s v="H Nichols "/>
        <s v="D PAYNE"/>
        <s v="S PIGGOTT"/>
        <s v="D Aldred"/>
        <s v="A Hewitt"/>
        <n v="0"/>
        <s v="NAME"/>
      </sharedItems>
    </cacheField>
    <cacheField name="Wife / Partner" numFmtId="0">
      <sharedItems containsBlank="1" containsMixedTypes="1" containsNumber="1" containsInteger="1" minValue="0" maxValue="0"/>
    </cacheField>
    <cacheField name="Partner's Birthday" numFmtId="0">
      <sharedItems containsDate="1" containsBlank="1" containsMixedTypes="1" minDate="2011-04-14T00:00:00" maxDate="2011-04-15T00:00:00"/>
    </cacheField>
    <cacheField name="ADDRESS" numFmtId="0">
      <sharedItems containsBlank="1"/>
    </cacheField>
    <cacheField name="TEL. No." numFmtId="0">
      <sharedItems containsBlank="1" containsMixedTypes="1" containsNumber="1" containsInteger="1" minValue="424066" maxValue="570724"/>
    </cacheField>
    <cacheField name="e-mail" numFmtId="0">
      <sharedItems containsBlank="1"/>
    </cacheField>
    <cacheField name="Initials" numFmtId="0">
      <sharedItems containsBlank="1"/>
    </cacheField>
    <cacheField name="Committee" numFmtId="0">
      <sharedItems containsDate="1" containsBlank="1" containsMixedTypes="1" minDate="1921-10-10T00:00:00" maxDate="2011-07-11T00:00:00"/>
    </cacheField>
    <cacheField name="D.O.B." numFmtId="0">
      <sharedItems containsDate="1" containsBlank="1" containsMixedTypes="1" minDate="1919-10-31T00:00:00" maxDate="2028-07-11T00:00:00"/>
    </cacheField>
    <cacheField name="Joined" numFmtId="0">
      <sharedItems containsDate="1" containsBlank="1" containsMixedTypes="1" minDate="1988-03-28T00:00:00" maxDate="2011-06-15T00:00:00"/>
    </cacheField>
    <cacheField name="GRADE" numFmtId="0">
      <sharedItems containsBlank="1"/>
    </cacheField>
    <cacheField name="Member No" numFmtId="0">
      <sharedItems containsBlank="1" containsMixedTypes="1" containsNumber="1" containsInteger="1" minValue="4" maxValue="110"/>
    </cacheField>
    <cacheField name="Notes" numFmtId="0">
      <sharedItems containsBlank="1"/>
    </cacheField>
    <cacheField name="Meal Pref" numFmtId="0">
      <sharedItems containsBlank="1"/>
    </cacheField>
    <cacheField name="left" numFmtId="165">
      <sharedItems containsBlank="1"/>
    </cacheField>
    <cacheField name="AGE" numFmtId="1">
      <sharedItems containsBlank="1" containsMixedTypes="1" containsNumber="1" containsInteger="1" minValue="0" maxValue="92"/>
    </cacheField>
    <cacheField name="Month" numFmtId="0">
      <sharedItems containsBlank="1" containsMixedTypes="1" containsNumber="1" containsInteger="1" minValue="1" maxValue="12"/>
    </cacheField>
    <cacheField name="Prefered2" numFmtId="0">
      <sharedItems containsBlank="1" containsMixedTypes="1" containsNumber="1" containsInteger="1" minValue="0" maxValue="0"/>
    </cacheField>
    <cacheField name="NAME2" numFmtId="0">
      <sharedItems containsBlank="1" containsMixedTypes="1" containsNumber="1" containsInteger="1" minValue="0" maxValue="0"/>
    </cacheField>
    <cacheField name="DAY" numFmtId="0">
      <sharedItems containsBlank="1" containsMixedTypes="1" containsNumber="1" containsInteger="1" minValue="0" maxValue="31"/>
    </cacheField>
    <cacheField name="Data Form" numFmtId="0">
      <sharedItems containsBlank="1"/>
    </cacheField>
    <cacheField name="Emergency List2" numFmtId="0">
      <sharedItems containsBlank="1" containsMixedTypes="1" containsNumber="1" containsInteger="1" minValue="0" maxValue="0"/>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Peter" refreshedDate="40806.621047106484" createdVersion="4" refreshedVersion="4" minRefreshableVersion="3" recordCount="72">
  <cacheSource type="worksheet">
    <worksheetSource ref="C2:Y69" sheet="MEMBERS"/>
  </cacheSource>
  <cacheFields count="23">
    <cacheField name="NAME" numFmtId="0">
      <sharedItems containsBlank="1" count="71">
        <s v="BARKER"/>
        <s v="BEELEY"/>
        <s v="BILLITT"/>
        <s v="BLADON"/>
        <s v="BOOTHMAN"/>
        <s v="BRAID"/>
        <s v="BRYCE"/>
        <s v="BURTON"/>
        <s v="CLARK"/>
        <s v="COATES"/>
        <s v="COLLEY"/>
        <s v="COLLINS"/>
        <s v="COLYER"/>
        <s v="COOPER"/>
        <s v="CORNER"/>
        <s v="CORPE"/>
        <s v="CROSBY"/>
        <s v="CURRANT"/>
        <s v="DAY"/>
        <s v="DERRY"/>
        <s v="EDEN"/>
        <s v="ELLIOTT"/>
        <s v="FARMER"/>
        <s v="FISHER"/>
        <s v="FORBAT"/>
        <s v="GARRETT"/>
        <s v="HALL"/>
        <s v="HILL"/>
        <s v="HORN"/>
        <s v="HUBBERT"/>
        <s v="HYDES"/>
        <s v="JENKINS"/>
        <s v="JOHNS"/>
        <s v="JONES"/>
        <s v="KELBY R"/>
        <s v="KELBY T"/>
        <s v="KITCHENER"/>
        <s v="LAZENBY"/>
        <s v="LIGHTFOOT"/>
        <s v="MACMILLAN"/>
        <s v="MIDDLETON"/>
        <s v="PAGE"/>
        <s v="PEACOCK"/>
        <s v="PEARSON"/>
        <s v="PICKETT"/>
        <s v="ROBINSON"/>
        <s v="RYLOTT"/>
        <s v="SALMON G"/>
        <s v="SALMON R"/>
        <s v="SEARL"/>
        <s v="SHARPE"/>
        <s v="SMEDLEY"/>
        <s v="SPOONER"/>
        <s v="STUBBS"/>
        <s v="TAYLOR"/>
        <s v="TORY"/>
        <s v="TRASK"/>
        <s v="WADE"/>
        <s v="WATSON"/>
        <s v="WINDLE"/>
        <s v="YORK"/>
        <m/>
        <s v="PRIEST"/>
        <s v="HITCHMAN"/>
        <s v="REES"/>
        <s v="WRIGHT" u="1"/>
        <s v="HEWITT" u="1"/>
        <s v="PAYNE" u="1"/>
        <s v="NICHOLS" u="1"/>
        <s v="BAKER" u="1"/>
        <s v="ALDRED" u="1"/>
      </sharedItems>
    </cacheField>
    <cacheField name="Wife / Partner" numFmtId="49">
      <sharedItems containsBlank="1"/>
    </cacheField>
    <cacheField name="Partner's Birthday" numFmtId="0">
      <sharedItems containsBlank="1"/>
    </cacheField>
    <cacheField name="ADDRESS" numFmtId="0">
      <sharedItems containsBlank="1"/>
    </cacheField>
    <cacheField name="TEL. No." numFmtId="49">
      <sharedItems containsBlank="1"/>
    </cacheField>
    <cacheField name="e-mail" numFmtId="0">
      <sharedItems containsBlank="1"/>
    </cacheField>
    <cacheField name="Initials" numFmtId="0">
      <sharedItems containsBlank="1"/>
    </cacheField>
    <cacheField name="Committee" numFmtId="0">
      <sharedItems containsBlank="1"/>
    </cacheField>
    <cacheField name="D.O.B." numFmtId="164">
      <sharedItems containsNonDate="0" containsDate="1" containsString="0" containsBlank="1" minDate="1919-10-31T00:00:00" maxDate="2008-12-30T00:00:00"/>
    </cacheField>
    <cacheField name="Joined" numFmtId="0">
      <sharedItems containsDate="1" containsBlank="1" containsMixedTypes="1" minDate="1988-03-28T00:00:00" maxDate="2011-06-15T00:00:00"/>
    </cacheField>
    <cacheField name="GRADE" numFmtId="0">
      <sharedItems containsBlank="1"/>
    </cacheField>
    <cacheField name="Member No" numFmtId="0">
      <sharedItems containsString="0" containsBlank="1" containsNumber="1" containsInteger="1" minValue="4" maxValue="110"/>
    </cacheField>
    <cacheField name="Notes" numFmtId="0">
      <sharedItems containsBlank="1"/>
    </cacheField>
    <cacheField name="Meal Pref" numFmtId="0">
      <sharedItems containsBlank="1"/>
    </cacheField>
    <cacheField name="left" numFmtId="165">
      <sharedItems containsBlank="1"/>
    </cacheField>
    <cacheField name="AGE" numFmtId="1">
      <sharedItems containsMixedTypes="1" containsNumber="1" containsInteger="1" minValue="3" maxValue="92"/>
    </cacheField>
    <cacheField name="Month" numFmtId="0">
      <sharedItems containsString="0" containsBlank="1" containsNumber="1" containsInteger="1" minValue="1" maxValue="12" count="13">
        <n v="11"/>
        <n v="8"/>
        <m/>
        <n v="1"/>
        <n v="12"/>
        <n v="4"/>
        <n v="6"/>
        <n v="10"/>
        <n v="2"/>
        <n v="5"/>
        <n v="9"/>
        <n v="3"/>
        <n v="7"/>
      </sharedItems>
    </cacheField>
    <cacheField name="Prefered" numFmtId="0">
      <sharedItems containsBlank="1" containsMixedTypes="1" containsNumber="1" containsInteger="1" minValue="0" maxValue="0"/>
    </cacheField>
    <cacheField name="NAME2" numFmtId="0">
      <sharedItems containsBlank="1" containsMixedTypes="1" containsNumber="1" containsInteger="1" minValue="0" maxValue="0"/>
    </cacheField>
    <cacheField name="DAY" numFmtId="0">
      <sharedItems containsString="0" containsBlank="1" containsNumber="1" containsInteger="1" minValue="0" maxValue="31"/>
    </cacheField>
    <cacheField name="Data Form" numFmtId="0">
      <sharedItems containsNonDate="0" containsString="0" containsBlank="1"/>
    </cacheField>
    <cacheField name="Emergency List" numFmtId="0">
      <sharedItems containsBlank="1" containsMixedTypes="1" containsNumber="1" containsInteger="1" minValue="0" maxValue="0"/>
    </cacheField>
    <cacheField name="Phone" numFmtId="0">
      <sharedItems containsMixedTypes="1" containsNumber="1" containsInteger="1" minValue="0" maxValue="0"/>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Peter" refreshedDate="40815.40758402778" createdVersion="4" refreshedVersion="4" minRefreshableVersion="3" recordCount="72">
  <cacheSource type="worksheet">
    <worksheetSource ref="C2:Z69" sheet="MEMBERS"/>
  </cacheSource>
  <cacheFields count="24">
    <cacheField name="NAME" numFmtId="0">
      <sharedItems containsBlank="1" count="67">
        <s v="BARKER"/>
        <s v="BEELEY"/>
        <s v="BILLITT"/>
        <s v="BLADON"/>
        <s v="BOOTHMAN"/>
        <s v="BRAID"/>
        <s v="BRYCE"/>
        <s v="BURTON"/>
        <s v="CLARK"/>
        <s v="COATES"/>
        <s v="COLLEY"/>
        <s v="COLLINS"/>
        <s v="COLYER"/>
        <s v="COOPER"/>
        <s v="CORNER"/>
        <s v="CORPE"/>
        <s v="CROSBY"/>
        <s v="CURRANT"/>
        <s v="DAY"/>
        <s v="DERRY"/>
        <s v="EDEN"/>
        <s v="ELLIOTT"/>
        <s v="FARMER"/>
        <s v="FISHER"/>
        <s v="FORBAT"/>
        <s v="GARRETT"/>
        <s v="HALL"/>
        <s v="HILL"/>
        <s v="HORN"/>
        <s v="HUBBERT"/>
        <s v="HYDES"/>
        <s v="JENKINS"/>
        <s v="JOHNS"/>
        <s v="JONES"/>
        <s v="KELBY R"/>
        <s v="KELBY T"/>
        <s v="KITCHENER"/>
        <s v="LAZENBY"/>
        <s v="LIGHTFOOT"/>
        <s v="MACMILLAN"/>
        <s v="MIDDLETON"/>
        <s v="PAGE"/>
        <s v="PEACOCK"/>
        <s v="PEARSON"/>
        <s v="PICKETT"/>
        <s v="ROBINSON"/>
        <s v="RYLOTT"/>
        <s v="SALMON G"/>
        <s v="SALMON R"/>
        <s v="SEARL"/>
        <s v="SHARPE"/>
        <s v="SMEDLEY"/>
        <s v="SPOONER"/>
        <s v="STUBBS"/>
        <s v="TAYLOR"/>
        <s v="TORY"/>
        <s v="TRASK"/>
        <s v="WADE"/>
        <s v="WATSON"/>
        <s v="WINDLE"/>
        <s v="YORK"/>
        <m/>
        <s v="PRIEST"/>
        <s v="HITCHMAN"/>
        <s v="REES"/>
        <s v="HEWITT" u="1"/>
        <s v="BAKER" u="1"/>
      </sharedItems>
    </cacheField>
    <cacheField name="Wife / Partner" numFmtId="49">
      <sharedItems containsBlank="1"/>
    </cacheField>
    <cacheField name="Partner's Birthday" numFmtId="0">
      <sharedItems containsBlank="1"/>
    </cacheField>
    <cacheField name="ADDRESS" numFmtId="0">
      <sharedItems containsBlank="1"/>
    </cacheField>
    <cacheField name="TEL. No." numFmtId="49">
      <sharedItems containsBlank="1"/>
    </cacheField>
    <cacheField name="e-mail" numFmtId="0">
      <sharedItems containsBlank="1"/>
    </cacheField>
    <cacheField name="Initials" numFmtId="0">
      <sharedItems containsBlank="1"/>
    </cacheField>
    <cacheField name="Committee" numFmtId="0">
      <sharedItems containsBlank="1"/>
    </cacheField>
    <cacheField name="D.O.B." numFmtId="164">
      <sharedItems containsNonDate="0" containsDate="1" containsString="0" containsBlank="1" minDate="1919-10-31T00:00:00" maxDate="2008-12-30T00:00:00"/>
    </cacheField>
    <cacheField name="Joined" numFmtId="0">
      <sharedItems containsDate="1" containsBlank="1" containsMixedTypes="1" minDate="1988-03-28T00:00:00" maxDate="2011-06-15T00:00:00"/>
    </cacheField>
    <cacheField name="GRADE" numFmtId="0">
      <sharedItems containsBlank="1"/>
    </cacheField>
    <cacheField name="Member No" numFmtId="0">
      <sharedItems containsString="0" containsBlank="1" containsNumber="1" containsInteger="1" minValue="4" maxValue="110"/>
    </cacheField>
    <cacheField name="Notes" numFmtId="0">
      <sharedItems containsBlank="1"/>
    </cacheField>
    <cacheField name="Meal Pref" numFmtId="0">
      <sharedItems containsBlank="1"/>
    </cacheField>
    <cacheField name="left" numFmtId="165">
      <sharedItems containsBlank="1"/>
    </cacheField>
    <cacheField name="AGE" numFmtId="1">
      <sharedItems containsMixedTypes="1" containsNumber="1" containsInteger="1" minValue="3" maxValue="92"/>
    </cacheField>
    <cacheField name="Month" numFmtId="0">
      <sharedItems containsString="0" containsBlank="1" containsNumber="1" containsInteger="1" minValue="1" maxValue="12"/>
    </cacheField>
    <cacheField name="Prefered" numFmtId="0">
      <sharedItems containsBlank="1" containsMixedTypes="1" containsNumber="1" containsInteger="1" minValue="0" maxValue="0"/>
    </cacheField>
    <cacheField name="NAME2" numFmtId="0">
      <sharedItems containsBlank="1" containsMixedTypes="1" containsNumber="1" containsInteger="1" minValue="0" maxValue="0"/>
    </cacheField>
    <cacheField name="DAY" numFmtId="0">
      <sharedItems containsString="0" containsBlank="1" containsNumber="1" containsInteger="1" minValue="0" maxValue="31"/>
    </cacheField>
    <cacheField name="Data Form" numFmtId="0">
      <sharedItems containsNonDate="0" containsString="0" containsBlank="1"/>
    </cacheField>
    <cacheField name="Emergency List" numFmtId="0">
      <sharedItems containsBlank="1" containsMixedTypes="1" containsNumber="1" containsInteger="1" minValue="0" maxValue="0"/>
    </cacheField>
    <cacheField name="Phone" numFmtId="0">
      <sharedItems containsMixedTypes="1" containsNumber="1" containsInteger="1" minValue="0" maxValue="0"/>
    </cacheField>
    <cacheField name="LADIES month" numFmtId="0">
      <sharedItems containsSemiMixedTypes="0" containsString="0" containsNumber="1" containsInteger="1" minValue="1" maxValue="12" count="12">
        <n v="10"/>
        <n v="4"/>
        <n v="1"/>
        <n v="9"/>
        <n v="3"/>
        <n v="8"/>
        <n v="11"/>
        <n v="6"/>
        <n v="5"/>
        <n v="7"/>
        <n v="2"/>
        <n v="12"/>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87">
  <r>
    <x v="0"/>
    <s v="Denys"/>
    <x v="0"/>
    <s v="Vicki"/>
    <s v="05 October"/>
    <s v="3, Pegasus Grove, Bourne, PE10 9UA "/>
    <s v="393 383"/>
    <m/>
    <s v="D M"/>
    <m/>
    <d v="1926-11-01T00:00:00"/>
    <d v="1997-08-12T00:00:00"/>
    <s v="Member"/>
    <n v="48"/>
    <s v="."/>
    <m/>
    <s v="."/>
    <n v="85"/>
    <n v="11"/>
    <s v="Denys"/>
    <s v="BARKER"/>
    <n v="1"/>
    <m/>
    <s v="HORN"/>
  </r>
  <r>
    <x v="0"/>
    <s v="Peter"/>
    <x v="1"/>
    <s v="Anne"/>
    <s v="26 April"/>
    <s v="41, Lavender Way, Bourne, PE10 9TT "/>
    <s v="394 509"/>
    <s v="pabeeley@btinternet.com"/>
    <s v="P"/>
    <m/>
    <d v="1932-08-09T00:00:00"/>
    <d v="1997-10-11T00:00:00"/>
    <s v="Member"/>
    <n v="47"/>
    <s v="."/>
    <s v="Need to check if well enough"/>
    <s v="."/>
    <n v="79"/>
    <n v="8"/>
    <s v="Peter"/>
    <s v="BEELEY"/>
    <n v="9"/>
    <m/>
    <s v="HORN"/>
  </r>
  <r>
    <x v="1"/>
    <s v="Vic"/>
    <x v="2"/>
    <s v="Jennifer"/>
    <s v="17 January"/>
    <s v="16 North Road, Bourne, PE10 9AP"/>
    <s v="426 721"/>
    <s v="vbillitt@live.co.uk"/>
    <s v="V W"/>
    <m/>
    <d v="1944-03-11T00:00:00"/>
    <d v="2010-04-12T00:00:00"/>
    <s v="Member"/>
    <n v="106"/>
    <m/>
    <m/>
    <m/>
    <n v="67"/>
    <m/>
    <s v="Vic"/>
    <s v="BILLITT"/>
    <n v="11"/>
    <m/>
    <s v="BRYCE"/>
  </r>
  <r>
    <x v="0"/>
    <s v="Tim"/>
    <x v="3"/>
    <s v="Christine"/>
    <s v="16 April"/>
    <s v="10, Wendover Close, Rippingale, PE10 0TQ"/>
    <s v="440 499"/>
    <s v="timbla7@btinternet.com"/>
    <s v="T B "/>
    <m/>
    <d v="1933-01-14T00:00:00"/>
    <d v="1998-09-14T00:00:00"/>
    <s v="Member"/>
    <n v="51"/>
    <s v="."/>
    <m/>
    <s v="."/>
    <n v="78"/>
    <n v="1"/>
    <s v="Tim"/>
    <s v="BLADON"/>
    <n v="14"/>
    <m/>
    <s v="HORN"/>
  </r>
  <r>
    <x v="2"/>
    <s v="Paul"/>
    <x v="4"/>
    <s v="Brenda"/>
    <s v="30 October"/>
    <s v="9 Woodland Avenue, Bourne, PE10 9RU"/>
    <s v="422 961"/>
    <m/>
    <s v="P A"/>
    <m/>
    <d v="1940-11-09T00:00:00"/>
    <d v="2010-06-15T00:00:00"/>
    <s v="Member"/>
    <n v="107"/>
    <m/>
    <m/>
    <m/>
    <n v="71"/>
    <n v="11"/>
    <s v="Paul"/>
    <s v="BOOTHMAN"/>
    <n v="9"/>
    <m/>
    <s v="RYLOTT"/>
  </r>
  <r>
    <x v="0"/>
    <s v="Harry"/>
    <x v="5"/>
    <s v="Sybil"/>
    <s v="10 September"/>
    <s v="28 Scottlethorpe Road, Edenham, PE10 0LN"/>
    <s v="591 003"/>
    <s v="harrybraid@hotmail.com"/>
    <s v="H K "/>
    <m/>
    <d v="1936-12-16T00:00:00"/>
    <d v="2010-01-18T00:00:00"/>
    <s v="Member"/>
    <n v="105"/>
    <m/>
    <s v="Will notify when ready to return"/>
    <m/>
    <n v="75"/>
    <n v="12"/>
    <s v="Harry"/>
    <s v="BRAID"/>
    <n v="16"/>
    <m/>
    <s v="HORN"/>
  </r>
  <r>
    <x v="3"/>
    <s v="John"/>
    <x v="6"/>
    <s v="Christine"/>
    <s v="17 March"/>
    <s v="9, Pegasus Grove, Bourne, PE10 9UA"/>
    <s v="393 177"/>
    <s v="johnbryce@hotmail.co.uk"/>
    <s v="J"/>
    <s v="Treasurer"/>
    <d v="1938-04-24T00:00:00"/>
    <d v="2004-02-14T00:00:00"/>
    <s v="Member"/>
    <n v="67"/>
    <s v="Treasurer"/>
    <m/>
    <s v="."/>
    <n v="73"/>
    <n v="4"/>
    <s v="John"/>
    <s v="BRYCE"/>
    <n v="24"/>
    <m/>
    <s v="PAGE"/>
  </r>
  <r>
    <x v="0"/>
    <s v="Derek"/>
    <x v="7"/>
    <s v="Widower"/>
    <m/>
    <s v="Flat 28, Welland Mews, Stamford, PE9  2LW"/>
    <s v="01 780 766 312"/>
    <s v="derbyshire.man@talktalk.net"/>
    <s v="R D"/>
    <m/>
    <d v="1923-06-10T00:00:00"/>
    <d v="2000-09-10T00:00:00"/>
    <s v="Member"/>
    <n v="57"/>
    <s v="."/>
    <m/>
    <s v="."/>
    <n v="88"/>
    <n v="6"/>
    <s v="Derek"/>
    <s v="BURTON"/>
    <n v="10"/>
    <m/>
    <s v="HORN"/>
  </r>
  <r>
    <x v="4"/>
    <s v="Barry"/>
    <x v="8"/>
    <s v="Joy"/>
    <s v="19 August"/>
    <s v="19A Churchill Avenue, Bourne, PE10 9QA"/>
    <s v="423 552"/>
    <m/>
    <s v="B"/>
    <m/>
    <d v="1945-10-21T00:00:00"/>
    <d v="2010-08-09T00:00:00"/>
    <s v="Member"/>
    <n v="108"/>
    <m/>
    <m/>
    <m/>
    <n v="66"/>
    <n v="10"/>
    <s v="Barry"/>
    <s v="CLARK"/>
    <n v="21"/>
    <m/>
    <s v="EDEN"/>
  </r>
  <r>
    <x v="0"/>
    <s v="Michael"/>
    <x v="9"/>
    <s v="Mary"/>
    <s v="9 November"/>
    <s v="26, Beech Avenue, Bourne, PE10 9RR"/>
    <s v="422 829"/>
    <m/>
    <s v="M L"/>
    <m/>
    <d v="1931-02-02T00:00:00"/>
    <d v="1997-07-07T00:00:00"/>
    <s v="Member"/>
    <n v="45"/>
    <s v="."/>
    <m/>
    <s v="."/>
    <n v="80"/>
    <n v="2"/>
    <s v="Michael"/>
    <s v="COATES"/>
    <n v="2"/>
    <m/>
    <s v="HORN"/>
  </r>
  <r>
    <x v="4"/>
    <s v="Terry"/>
    <x v="10"/>
    <s v="Patricia"/>
    <s v="01 June"/>
    <s v="1 Wexford Close, Bourne PE10 9GY"/>
    <s v="423 289"/>
    <s v="terry@colley2121.wanadoo.co.uk"/>
    <s v="T J"/>
    <m/>
    <d v="1933-02-21T00:00:00"/>
    <d v="2008-07-14T00:00:00"/>
    <s v="Member"/>
    <n v="88"/>
    <m/>
    <m/>
    <m/>
    <n v="78"/>
    <m/>
    <s v="Terry"/>
    <s v="COLLEY"/>
    <n v="21"/>
    <m/>
    <s v="EDEN"/>
  </r>
  <r>
    <x v="4"/>
    <s v="Bill"/>
    <x v="11"/>
    <s v="Widower"/>
    <m/>
    <s v="12, Maple Gardens, Bourne, PE10 9DW"/>
    <s v="422 881"/>
    <s v="wtcollins@hotmail.com"/>
    <s v="W T"/>
    <m/>
    <d v="1928-04-09T00:00:00"/>
    <d v="1999-12-04T00:00:00"/>
    <s v="Member"/>
    <n v="53"/>
    <s v="."/>
    <m/>
    <s v="."/>
    <n v="83"/>
    <n v="4"/>
    <s v="Bill"/>
    <s v="COLLINS"/>
    <n v="9"/>
    <m/>
    <s v="EDEN"/>
  </r>
  <r>
    <x v="0"/>
    <s v="Gerry"/>
    <x v="12"/>
    <s v="Ann"/>
    <m/>
    <s v="14 Westbourne Park, Bourne  PE10 9QS"/>
    <s v="420 116."/>
    <s v="annger@sky.com"/>
    <s v="G"/>
    <m/>
    <d v="1940-10-09T00:00:00"/>
    <d v="2003-08-09T00:00:00"/>
    <s v="Member"/>
    <n v="65"/>
    <s v="."/>
    <m/>
    <s v="."/>
    <n v="71"/>
    <n v="10"/>
    <s v="Gerry"/>
    <s v="COLYER"/>
    <n v="9"/>
    <m/>
    <s v="HORN"/>
  </r>
  <r>
    <x v="5"/>
    <s v="Eric"/>
    <x v="13"/>
    <s v="Rosemary"/>
    <s v="09 May"/>
    <s v="7 Barkston Close, Bourne, PE10 9UB"/>
    <s v="394 656"/>
    <s v="REEBCOOP@AOL.COM"/>
    <s v="E W"/>
    <m/>
    <d v="1944-06-03T00:00:00"/>
    <d v="2008-12-08T00:00:00"/>
    <s v="Member"/>
    <n v="98"/>
    <m/>
    <m/>
    <m/>
    <n v="67"/>
    <n v="6"/>
    <s v="Eric"/>
    <s v="COOPER"/>
    <n v="3"/>
    <m/>
    <s v="WATSON"/>
  </r>
  <r>
    <x v="6"/>
    <s v="John"/>
    <x v="14"/>
    <s v="Hilary"/>
    <m/>
    <s v="Cornerways, 2 Arakan Way, Bourne, PE10 9YQ"/>
    <s v="392 756"/>
    <s v="john.corner1@virgin.net"/>
    <s v="J R B"/>
    <m/>
    <d v="1922-05-29T00:00:00"/>
    <d v="2010-08-09T00:00:00"/>
    <s v="Member"/>
    <n v="109"/>
    <m/>
    <m/>
    <m/>
    <n v="89"/>
    <n v="5"/>
    <s v="John"/>
    <s v="CORNER"/>
    <n v="29"/>
    <m/>
    <s v="SEARL"/>
  </r>
  <r>
    <x v="3"/>
    <s v="Brian"/>
    <x v="15"/>
    <s v="Anne"/>
    <s v="15 July"/>
    <s v="14, Mountbatten Way, Bourne, PE10 9YA"/>
    <s v="393 926"/>
    <s v="brian.corpe@btinternet.com"/>
    <s v="B"/>
    <s v="Welfare Assistant 1"/>
    <d v="1943-11-13T00:00:00"/>
    <d v="2004-03-12T00:00:00"/>
    <s v="Member"/>
    <n v="68"/>
    <s v="Wellfare  Assistant 2009, Press Officer 2008"/>
    <m/>
    <s v="."/>
    <n v="68"/>
    <n v="11"/>
    <s v="Brian"/>
    <s v="CORPE"/>
    <n v="13"/>
    <m/>
    <s v="PAGE"/>
  </r>
  <r>
    <x v="4"/>
    <s v="Neil"/>
    <x v="16"/>
    <s v="Beatrice"/>
    <s v="18 February"/>
    <s v="3,  Wexford Close, (off Willoughby Rd) Bourne PE10 9JR"/>
    <s v="393 071"/>
    <s v="crozbourne@waitrose.com"/>
    <s v="N"/>
    <m/>
    <d v="1937-09-08T00:00:00"/>
    <d v="2004-08-09T00:00:00"/>
    <s v="Member"/>
    <n v="69"/>
    <s v="."/>
    <m/>
    <s v="."/>
    <n v="74"/>
    <n v="9"/>
    <s v="Neil"/>
    <s v="CROSBY"/>
    <n v="8"/>
    <m/>
    <s v="EDEN"/>
  </r>
  <r>
    <x v="2"/>
    <s v="Jack"/>
    <x v="17"/>
    <s v="Widower"/>
    <m/>
    <s v="15, Cedar Drive, Bourne, PE10 9SQ"/>
    <s v="421 191"/>
    <m/>
    <s v="J"/>
    <m/>
    <d v="1927-10-21T00:00:00"/>
    <d v="1988-11-04T00:00:00"/>
    <s v="Member"/>
    <n v="17"/>
    <s v="."/>
    <m/>
    <s v="."/>
    <n v="84"/>
    <n v="10"/>
    <s v="Jack"/>
    <s v="CURRANT"/>
    <n v="21"/>
    <m/>
    <s v="RYLOTT"/>
  </r>
  <r>
    <x v="5"/>
    <s v="Fred"/>
    <x v="18"/>
    <s v="Mavis"/>
    <s v="27 July"/>
    <s v="24, Mountbatten Way, Bourne, PE10 9YA"/>
    <s v="424 031"/>
    <s v="adroman@talktalk.net"/>
    <s v="Rev F"/>
    <m/>
    <d v="1934-03-26T00:00:00"/>
    <d v="2008-08-14T00:00:00"/>
    <s v="Member"/>
    <n v="56"/>
    <s v="Past Committee Member"/>
    <m/>
    <s v="."/>
    <n v="77"/>
    <n v="3"/>
    <s v="Fred"/>
    <s v="DAY"/>
    <n v="26"/>
    <m/>
    <s v="WATSON"/>
  </r>
  <r>
    <x v="5"/>
    <s v="Alan"/>
    <x v="19"/>
    <s v="Widower"/>
    <m/>
    <s v="Appt. 4, The Old Corn Mill, South Street, Bourne.  PE10 9GN"/>
    <s v="426 394"/>
    <s v="alanderry@btinternet.com"/>
    <s v="A E"/>
    <m/>
    <d v="1931-06-03T00:00:00"/>
    <d v="1996-08-01T00:00:00"/>
    <s v="Member"/>
    <n v="40"/>
    <s v="Past President, Social Committee, Welfare officer"/>
    <m/>
    <s v="."/>
    <n v="80"/>
    <n v="6"/>
    <s v="Alan"/>
    <s v="DERRY"/>
    <n v="3"/>
    <m/>
    <s v="WATSON"/>
  </r>
  <r>
    <x v="3"/>
    <s v="John"/>
    <x v="20"/>
    <s v="Jane"/>
    <s v="13 March"/>
    <s v="3, Redmile Close, Dyke, Bourne. PE10 0DA"/>
    <s v="423 193"/>
    <m/>
    <s v="J"/>
    <s v="Vice President"/>
    <d v="1940-11-14T00:00:00"/>
    <d v="2006-02-13T00:00:00"/>
    <s v="Member"/>
    <n v="71"/>
    <s v="Vice President 2011"/>
    <m/>
    <s v="."/>
    <n v="71"/>
    <n v="11"/>
    <s v="John"/>
    <s v="EDEN"/>
    <n v="14"/>
    <m/>
    <s v="PAGE"/>
  </r>
  <r>
    <x v="5"/>
    <s v="Fred"/>
    <x v="21"/>
    <s v="Edith"/>
    <m/>
    <s v="The Walnuts, 86, Station Street, Rippingale PE10 0TA"/>
    <s v="440 488"/>
    <m/>
    <s v="F B"/>
    <m/>
    <d v="1926-06-26T00:00:00"/>
    <d v="1988-03-28T00:00:00"/>
    <s v="Member"/>
    <n v="8"/>
    <s v="Founder Member"/>
    <m/>
    <s v="."/>
    <n v="85"/>
    <n v="6"/>
    <s v="Fred"/>
    <s v="ELLIOTT"/>
    <n v="26"/>
    <m/>
    <s v="WATSON"/>
  </r>
  <r>
    <x v="7"/>
    <s v="Alan"/>
    <x v="22"/>
    <s v="Patricia"/>
    <s v="25 December"/>
    <s v="10 Torfrida Drive, Bourne, PED10 9QF"/>
    <s v="425 882"/>
    <s v="alan.farmer@btopenworld.com"/>
    <s v="A"/>
    <m/>
    <d v="1946-02-10T00:00:00"/>
    <d v="2011-06-14T00:00:00"/>
    <s v="Member"/>
    <n v="110"/>
    <m/>
    <m/>
    <m/>
    <n v="65"/>
    <n v="2"/>
    <s v="Alan"/>
    <s v="FARMER"/>
    <n v="10"/>
    <m/>
    <s v="STUBBS"/>
  </r>
  <r>
    <x v="5"/>
    <s v="Malcolm"/>
    <x v="23"/>
    <s v="Pauline"/>
    <s v="28 March"/>
    <s v="27, Gladstone Street, Bourne, PE10 9AY"/>
    <s v="424 578"/>
    <m/>
    <s v="M"/>
    <m/>
    <d v="1927-01-06T00:00:00"/>
    <d v="1997-09-06T00:00:00"/>
    <s v="Member"/>
    <n v="42"/>
    <s v="."/>
    <m/>
    <s v="."/>
    <n v="84"/>
    <n v="1"/>
    <s v="Malcolm"/>
    <s v="FISHER"/>
    <n v="6"/>
    <m/>
    <s v="WATSON"/>
  </r>
  <r>
    <x v="5"/>
    <s v="Geoff"/>
    <x v="24"/>
    <s v="Elissa"/>
    <s v="25 March"/>
    <s v="6 Lavender Way, Bourne PE10 9TT"/>
    <s v="393 691"/>
    <s v="gpforbat@btinternet.com"/>
    <s v="G"/>
    <m/>
    <d v="1939-07-20T00:00:00"/>
    <d v="2008-07-14T00:00:00"/>
    <s v="Member"/>
    <n v="91"/>
    <m/>
    <m/>
    <m/>
    <n v="72"/>
    <n v="7"/>
    <s v="Geoff"/>
    <s v="FORBAT"/>
    <n v="20"/>
    <m/>
    <s v="WATSON"/>
  </r>
  <r>
    <x v="5"/>
    <s v="Graham"/>
    <x v="25"/>
    <s v="Jenny"/>
    <s v="07 July"/>
    <s v="Jasmine Cottage, 13 The Green, Thurlby, Bourne, PE10 0HB"/>
    <s v="425 357"/>
    <s v="garretts@grahamandjenny.plus.com"/>
    <s v="G N"/>
    <m/>
    <d v="1941-04-16T00:00:00"/>
    <d v="2009-06-08T00:00:00"/>
    <s v="Member"/>
    <n v="100"/>
    <m/>
    <m/>
    <m/>
    <n v="70"/>
    <n v="4"/>
    <s v="Graham"/>
    <s v="GARRETT"/>
    <n v="16"/>
    <m/>
    <s v="WATSON"/>
  </r>
  <r>
    <x v="4"/>
    <s v="Derek"/>
    <x v="26"/>
    <s v="Audrey"/>
    <s v="25 July"/>
    <s v="16, Dorchester Avenue, Bourne, PE10 9HX"/>
    <s v="393 610"/>
    <s v="AudreyDerekHall@GoogleMail.com"/>
    <s v="D F"/>
    <m/>
    <d v="1928-09-12T00:00:00"/>
    <d v="1990-12-11T00:00:00"/>
    <s v="Member"/>
    <n v="23"/>
    <s v="Past Press Officer, Past Social Committee, Past President, Past Secretary"/>
    <m/>
    <s v="."/>
    <n v="83"/>
    <n v="9"/>
    <s v="Derek"/>
    <s v="HALL"/>
    <n v="12"/>
    <m/>
    <s v="EDEN"/>
  </r>
  <r>
    <x v="1"/>
    <s v="Jim"/>
    <x v="27"/>
    <s v="Widower"/>
    <m/>
    <s v="71, Beech Avenue, Bourne, PE10 9RZ"/>
    <s v="423 717"/>
    <m/>
    <s v="J P L"/>
    <m/>
    <d v="1919-10-31T00:00:00"/>
    <d v="1997-08-12T00:00:00"/>
    <s v="Member"/>
    <n v="49"/>
    <s v="."/>
    <m/>
    <s v="."/>
    <n v="92"/>
    <n v="10"/>
    <s v="Jim"/>
    <s v="HILL"/>
    <n v="31"/>
    <m/>
    <s v="BRYCE"/>
  </r>
  <r>
    <x v="3"/>
    <s v="Trevor"/>
    <x v="28"/>
    <s v="Ann"/>
    <s v="30 March"/>
    <s v="18, Stainfield Road, Hanthorpe, Bourne, PE10 0RE"/>
    <s v="570 249"/>
    <s v="trevannh@tiscali.co.uk"/>
    <s v="T C"/>
    <m/>
    <d v="1938-05-29T00:00:00"/>
    <d v="2004-10-11T00:00:00"/>
    <s v="Member"/>
    <n v="70"/>
    <s v="President 2009, Vice President (2008) Past Secretary( 2006-2007)"/>
    <m/>
    <s v="."/>
    <n v="73"/>
    <n v="5"/>
    <s v="Trevor"/>
    <s v="HORN"/>
    <n v="29"/>
    <m/>
    <s v="PAGE"/>
  </r>
  <r>
    <x v="7"/>
    <s v="Brian"/>
    <x v="29"/>
    <s v="Pam Warren"/>
    <s v="04 September"/>
    <s v="35, Churchill Avenue, Bourne, PE10 9QA"/>
    <s v="423 562"/>
    <s v="pamelawarren9@aol.com"/>
    <s v="B"/>
    <m/>
    <d v="1928-05-19T00:00:00"/>
    <m/>
    <s v="Member"/>
    <n v="83"/>
    <s v="Past Social Secretary"/>
    <m/>
    <s v="."/>
    <n v="83"/>
    <n v="5"/>
    <s v="Brian"/>
    <s v="HUBBERT"/>
    <n v="19"/>
    <m/>
    <s v="STUBBS"/>
  </r>
  <r>
    <x v="1"/>
    <s v="Neville"/>
    <x v="30"/>
    <s v="Kathleen"/>
    <s v="07 November"/>
    <s v="85, Northorpe Lane, Thurlby PE10 0HG"/>
    <s v="425 313"/>
    <s v="nevillehydes@hotmail.co.uk"/>
    <s v="N"/>
    <m/>
    <d v="1942-09-25T00:00:00"/>
    <d v="2006-09-11T00:00:00"/>
    <s v="Member"/>
    <n v="75"/>
    <s v="."/>
    <m/>
    <s v="."/>
    <n v="69"/>
    <n v="9"/>
    <s v="Neville"/>
    <s v="HYDES"/>
    <n v="25"/>
    <m/>
    <s v="BRYCE"/>
  </r>
  <r>
    <x v="3"/>
    <s v="Brian"/>
    <x v="31"/>
    <s v="Joy"/>
    <s v="09 June"/>
    <s v="2, Kime Close, Folkingham,   NG34 0UF"/>
    <s v="01 529 497 646"/>
    <s v="brian3.jenkins3@virgin.net"/>
    <s v="B"/>
    <s v="Welfare Officer"/>
    <d v="1934-05-19T00:00:00"/>
    <d v="2001-11-06T00:00:00"/>
    <s v="Member"/>
    <n v="59"/>
    <s v="Welfare Officer 2009-2010, Past President (2007)"/>
    <m/>
    <s v="."/>
    <n v="77"/>
    <n v="5"/>
    <s v="Brian"/>
    <s v="JENKINS"/>
    <n v="19"/>
    <m/>
    <s v="PAGE"/>
  </r>
  <r>
    <x v="1"/>
    <s v="Bert"/>
    <x v="32"/>
    <s v="Elizabeth"/>
    <s v="06 December"/>
    <s v="47, Stanley Street, Bourne, PE10 9BJ"/>
    <s v="423 360"/>
    <s v="hubert.johns@O2.com.uk"/>
    <s v="H N"/>
    <m/>
    <d v="1924-04-14T00:00:00"/>
    <d v="1988-03-28T00:00:00"/>
    <s v="Member"/>
    <n v="6"/>
    <s v="Founder Member, Welfare Officer"/>
    <m/>
    <s v="."/>
    <n v="87"/>
    <n v="4"/>
    <s v="Bert"/>
    <s v="JOHNS"/>
    <n v="14"/>
    <m/>
    <s v="BRYCE"/>
  </r>
  <r>
    <x v="6"/>
    <s v="Alan"/>
    <x v="33"/>
    <s v="Widower"/>
    <m/>
    <s v="40, Stanley Street, Bourne, PE10 9BL"/>
    <s v="421 872"/>
    <s v="alan290jones@btinternet.com"/>
    <s v="R A G"/>
    <m/>
    <d v="1921-10-13T00:00:00"/>
    <d v="1988-03-28T00:00:00"/>
    <s v="Member"/>
    <n v="12"/>
    <s v="Founder Member, Past President (2008) "/>
    <m/>
    <s v="."/>
    <n v="90"/>
    <n v="10"/>
    <s v="Alan"/>
    <s v="JONES"/>
    <n v="13"/>
    <m/>
    <s v="SEARL"/>
  </r>
  <r>
    <x v="1"/>
    <s v="Roy"/>
    <x v="34"/>
    <s v="Sheila"/>
    <s v="21 May"/>
    <s v="35, Meadowgate, Bourne, PE10 9EY"/>
    <s v="423 984"/>
    <m/>
    <s v="C R"/>
    <m/>
    <d v="1929-05-22T00:00:00"/>
    <d v="1989-09-10T00:00:00"/>
    <s v="Member"/>
    <n v="21"/>
    <s v="."/>
    <m/>
    <s v="."/>
    <n v="82"/>
    <n v="5"/>
    <s v="Roy"/>
    <s v="KELBY R"/>
    <n v="22"/>
    <m/>
    <s v="BRYCE"/>
  </r>
  <r>
    <x v="1"/>
    <s v="Ted"/>
    <x v="35"/>
    <s v="Dot"/>
    <s v="18 July"/>
    <s v="29, St. Paul's Gardens, Bourne, PE10 9JH"/>
    <s v="421 633"/>
    <m/>
    <s v="W E"/>
    <m/>
    <d v="1926-10-03T00:00:00"/>
    <d v="1988-03-28T00:00:00"/>
    <s v="Member"/>
    <n v="10"/>
    <s v="Founder Member, Social Committee"/>
    <m/>
    <s v="."/>
    <n v="85"/>
    <n v="10"/>
    <s v="Ted"/>
    <s v="KELBY T"/>
    <n v="3"/>
    <m/>
    <s v="BRYCE"/>
  </r>
  <r>
    <x v="4"/>
    <s v="Robert"/>
    <x v="36"/>
    <s v="Carole"/>
    <s v="15 July"/>
    <s v="124, Beech Avenue, Bourne, PE10 9RB"/>
    <s v="421 891"/>
    <s v="kitchener750@btinternet.com"/>
    <s v="R"/>
    <m/>
    <d v="1940-04-16T00:00:00"/>
    <d v="2001-08-10T00:00:00"/>
    <s v="Member"/>
    <n v="61"/>
    <s v="."/>
    <m/>
    <s v="."/>
    <n v="71"/>
    <n v="4"/>
    <s v="Robert"/>
    <s v="KITCHENER"/>
    <n v="16"/>
    <m/>
    <s v="EDEN"/>
  </r>
  <r>
    <x v="6"/>
    <s v="Frank"/>
    <x v="37"/>
    <s v="Muriel"/>
    <s v="30 March"/>
    <s v="5, Lonsdale Grove, Bourne, PE10 9UE"/>
    <s v="394 740"/>
    <m/>
    <s v="F"/>
    <m/>
    <d v="1926-06-25T00:00:00"/>
    <d v="1995-09-10T00:00:00"/>
    <s v="Member"/>
    <n v="39"/>
    <s v="."/>
    <m/>
    <s v="."/>
    <n v="85"/>
    <n v="6"/>
    <s v="Frank"/>
    <s v="LAZENBY"/>
    <n v="25"/>
    <m/>
    <s v="SEARL"/>
  </r>
  <r>
    <x v="6"/>
    <s v="Arthur"/>
    <x v="38"/>
    <s v="Helen Christian"/>
    <s v="10 April"/>
    <s v="68 Kingsway, Bourne, PE10 9DL"/>
    <s v="421 332"/>
    <m/>
    <s v="A"/>
    <m/>
    <d v="1940-06-08T00:00:00"/>
    <d v="2008-12-08T00:00:00"/>
    <s v="Member"/>
    <n v="97"/>
    <m/>
    <m/>
    <m/>
    <n v="71"/>
    <n v="6"/>
    <s v="Arthur"/>
    <s v="LIGHTFOOT"/>
    <n v="8"/>
    <m/>
    <s v="SEARL"/>
  </r>
  <r>
    <x v="7"/>
    <s v="John"/>
    <x v="39"/>
    <m/>
    <m/>
    <s v="13 East Street, Rippingale, Bourne, PE10 0SS"/>
    <s v="440 344"/>
    <m/>
    <s v="J"/>
    <m/>
    <d v="1937-10-19T00:00:00"/>
    <d v="2009-09-14T00:00:00"/>
    <s v="Member"/>
    <n v="103"/>
    <m/>
    <m/>
    <m/>
    <n v="74"/>
    <n v="10"/>
    <s v="John"/>
    <s v="MACMILLAN"/>
    <n v="19"/>
    <m/>
    <s v="STUBBS"/>
  </r>
  <r>
    <x v="7"/>
    <s v="Nobby"/>
    <x v="40"/>
    <s v="Sheila"/>
    <s v="28 July"/>
    <s v="42 Gladstone Street PE10 9AX"/>
    <s v="426 298"/>
    <m/>
    <s v="H M D"/>
    <m/>
    <d v="1932-02-06T00:00:00"/>
    <d v="2008-05-12T00:00:00"/>
    <s v="Member"/>
    <n v="85"/>
    <s v="MBE  From Bourne Probus"/>
    <m/>
    <m/>
    <n v="79"/>
    <n v="2"/>
    <s v="Nobby"/>
    <s v="MIDDLETON"/>
    <n v="6"/>
    <m/>
    <s v="STUBBS"/>
  </r>
  <r>
    <x v="3"/>
    <s v="Peter"/>
    <x v="41"/>
    <s v="Barbara"/>
    <s v="01 May"/>
    <s v="48, Grosvenor Ave., Bourne PE10 9HU"/>
    <s v="393 031"/>
    <s v="p.e.page@btinternet.com"/>
    <s v="P E"/>
    <s v="Secretary"/>
    <d v="1938-08-12T00:00:00"/>
    <d v="2007-08-13T00:00:00"/>
    <s v="Member"/>
    <n v="79"/>
    <s v="Secretary 2011-"/>
    <m/>
    <s v="."/>
    <n v="73"/>
    <n v="8"/>
    <s v="Peter"/>
    <s v="PAGE"/>
    <n v="12"/>
    <m/>
    <s v="PAGE"/>
  </r>
  <r>
    <x v="7"/>
    <s v="Trevor"/>
    <x v="42"/>
    <s v="Valerie"/>
    <s v="13 July"/>
    <s v="Wheatlands, 86A Northorpe, Thurlby, Bourne PE10 0HJ"/>
    <s v="424 128"/>
    <m/>
    <s v="T H"/>
    <m/>
    <d v="1937-11-20T00:00:00"/>
    <d v="2008-07-14T00:00:00"/>
    <s v="Member"/>
    <n v="95"/>
    <m/>
    <m/>
    <m/>
    <n v="74"/>
    <n v="11"/>
    <s v="Trevor"/>
    <s v="PEACOCK"/>
    <n v="20"/>
    <m/>
    <s v="STUBBS"/>
  </r>
  <r>
    <x v="7"/>
    <s v="Ron"/>
    <x v="43"/>
    <s v="Kathleen"/>
    <s v="11 June"/>
    <s v="3, Barkston Close, Bourne. PE10 9UB"/>
    <s v="423 950"/>
    <m/>
    <s v="R"/>
    <m/>
    <d v="1935-05-26T00:00:00"/>
    <d v="2007-01-08T00:00:00"/>
    <s v="Member"/>
    <n v="76"/>
    <s v="."/>
    <m/>
    <s v="."/>
    <n v="76"/>
    <n v="5"/>
    <s v="Ron"/>
    <s v="PEARSON"/>
    <n v="26"/>
    <m/>
    <s v="STUBBS"/>
  </r>
  <r>
    <x v="7"/>
    <s v="George"/>
    <x v="44"/>
    <s v="Pauline"/>
    <s v="10 July"/>
    <s v="4 Quayside West, Elsea Park, Bourne PE10 0QL"/>
    <s v="424 708"/>
    <s v="pandgpickett@btinternet.com"/>
    <s v="G A"/>
    <m/>
    <d v="1935-10-21T00:00:00"/>
    <d v="2008-05-12T00:00:00"/>
    <s v="Member"/>
    <n v="86"/>
    <s v="From Bourne Probus"/>
    <m/>
    <m/>
    <n v="76"/>
    <n v="10"/>
    <s v="George"/>
    <s v="PICKETT"/>
    <n v="21"/>
    <m/>
    <s v="STUBBS"/>
  </r>
  <r>
    <x v="2"/>
    <s v="Derek"/>
    <x v="45"/>
    <s v="Irene"/>
    <s v="28 February"/>
    <s v="57, South Road, Bourne, PE10 9JD"/>
    <s v="393 641"/>
    <s v="delboyrob@aol.com"/>
    <s v="D"/>
    <m/>
    <d v="1925-10-04T00:00:00"/>
    <d v="2000-11-12T00:00:00"/>
    <s v="Member"/>
    <n v="58"/>
    <s v="."/>
    <m/>
    <s v="."/>
    <n v="86"/>
    <n v="10"/>
    <s v="Derek"/>
    <s v="ROBINSON"/>
    <n v="4"/>
    <m/>
    <s v="RYLOTT"/>
  </r>
  <r>
    <x v="3"/>
    <s v="Frank"/>
    <x v="46"/>
    <s v="Marie"/>
    <s v="06 December"/>
    <s v="24 Lavender Way, Bourne PE10 9TT"/>
    <s v="394 572"/>
    <m/>
    <s v="F"/>
    <s v="Press Officer"/>
    <d v="1933-01-26T00:00:00"/>
    <s v="."/>
    <s v="Member"/>
    <n v="84"/>
    <s v="Press Officer 2010-"/>
    <m/>
    <s v="."/>
    <n v="78"/>
    <n v="1"/>
    <s v="Frank"/>
    <s v="RYLOTT"/>
    <n v="26"/>
    <m/>
    <s v="PAGE"/>
  </r>
  <r>
    <x v="6"/>
    <s v="George"/>
    <x v="47"/>
    <s v="Dorothy"/>
    <s v="01 August"/>
    <s v="39 Saxon Way, Bourne PE10 9QY"/>
    <s v="394 630"/>
    <s v="salmogeo2774@btinternet.com"/>
    <s v="G"/>
    <m/>
    <d v="1936-03-27T00:00:00"/>
    <d v="2008-07-14T00:00:00"/>
    <s v="Member"/>
    <n v="90"/>
    <m/>
    <m/>
    <m/>
    <n v="75"/>
    <n v="3"/>
    <s v="George"/>
    <s v="SALMON G"/>
    <n v="27"/>
    <m/>
    <s v="SEARL"/>
  </r>
  <r>
    <x v="2"/>
    <s v="Richard"/>
    <x v="48"/>
    <s v="Widower"/>
    <m/>
    <s v="58, Gladstone Street, Bourne, PE10 9AX"/>
    <s v="424 916"/>
    <s v="richard.salmon@sky.com"/>
    <s v="R H"/>
    <m/>
    <d v="1925-05-22T00:00:00"/>
    <d v="2003-06-09T00:00:00"/>
    <s v="Member"/>
    <n v="64"/>
    <s v="."/>
    <m/>
    <s v="."/>
    <n v="86"/>
    <n v="5"/>
    <s v="Richard"/>
    <s v="SALMON R"/>
    <n v="22"/>
    <m/>
    <s v="RYLOTT"/>
  </r>
  <r>
    <x v="3"/>
    <s v="Chris"/>
    <x v="49"/>
    <s v="Jackie"/>
    <s v="24 August"/>
    <s v="6 Lilac Close, Bourne. PE10 9TS"/>
    <s v="422 518"/>
    <s v="chris@thecjsnetwork.com"/>
    <s v="C"/>
    <s v="Welfare Assistant 1"/>
    <d v="1943-07-29T00:00:00"/>
    <d v="2007-03-12T00:00:00"/>
    <s v="Member"/>
    <n v="77"/>
    <s v="Secretary (2008-2010), Welfare Assistant 2011-"/>
    <m/>
    <s v="."/>
    <n v="68"/>
    <n v="7"/>
    <s v="Chris"/>
    <s v="SEARL"/>
    <n v="29"/>
    <m/>
    <s v="PAGE"/>
  </r>
  <r>
    <x v="2"/>
    <s v="Joe"/>
    <x v="50"/>
    <s v="Betty"/>
    <m/>
    <s v="29, Mill Drove, Bourne, PE10 9BY"/>
    <s v="422 463"/>
    <m/>
    <s v="J"/>
    <m/>
    <d v="1925-05-10T00:00:00"/>
    <d v="1991-10-06T00:00:00"/>
    <s v="Member"/>
    <n v="26"/>
    <s v="."/>
    <s v="VEG Will notify if coming"/>
    <s v="."/>
    <n v="86"/>
    <n v="5"/>
    <s v="Joe"/>
    <s v="SHARPE"/>
    <n v="10"/>
    <m/>
    <s v="RYLOTT"/>
  </r>
  <r>
    <x v="2"/>
    <s v="Bill"/>
    <x v="51"/>
    <s v="Widower"/>
    <m/>
    <s v="Bluebell Cottage, Cawthorpe, Bourne, PE10 0AR"/>
    <s v="426 687"/>
    <m/>
    <s v="W"/>
    <m/>
    <d v="1924-03-17T00:00:00"/>
    <d v="2003-10-03T00:00:00"/>
    <s v="Member"/>
    <n v="63"/>
    <s v="Wellfare Officer"/>
    <m/>
    <s v="."/>
    <n v="87"/>
    <n v="3"/>
    <s v="Bill"/>
    <s v="SMEDLEY"/>
    <n v="17"/>
    <m/>
    <s v="RYLOTT"/>
  </r>
  <r>
    <x v="3"/>
    <s v="John"/>
    <x v="52"/>
    <s v="Margaret"/>
    <s v="19 July"/>
    <s v="9, High Street, Thurlby, Bourne PE10 0ED"/>
    <s v="423 647"/>
    <s v="j.spooner153@btinternet.com"/>
    <s v="J"/>
    <s v=" President"/>
    <d v="1941-03-15T00:00:00"/>
    <d v="2006-08-14T00:00:00"/>
    <s v="Member"/>
    <n v="74"/>
    <s v="President 2011"/>
    <m/>
    <s v="."/>
    <n v="70"/>
    <n v="3"/>
    <s v="John"/>
    <s v="SPOONER"/>
    <n v="15"/>
    <m/>
    <s v="PAGE"/>
  </r>
  <r>
    <x v="3"/>
    <s v="Tony"/>
    <x v="53"/>
    <s v="Rita"/>
    <s v="18 January"/>
    <s v="2 Saxon Way, Bourne, PE10 9QX"/>
    <s v="393 076"/>
    <s v="alstubbs@btinternet.com"/>
    <s v="A L"/>
    <s v="Speaker Finder"/>
    <d v="1935-04-27T00:00:00"/>
    <d v="2009-09-14T00:00:00"/>
    <s v="Member"/>
    <n v="104"/>
    <s v="Speaker Finder 2011-"/>
    <m/>
    <m/>
    <n v="76"/>
    <n v="4"/>
    <s v="Tony"/>
    <s v="STUBBS"/>
    <n v="27"/>
    <m/>
    <s v="PAGE"/>
  </r>
  <r>
    <x v="2"/>
    <s v="Neville"/>
    <x v="54"/>
    <s v="."/>
    <m/>
    <s v="Church View Farm, Folkingham Road, Morton, Bourne, PE10 0NS "/>
    <s v="570 322"/>
    <s v="TAYNEV24@AOL.COM"/>
    <s v="N"/>
    <m/>
    <d v="1933-03-24T00:00:00"/>
    <d v="2008-12-08T00:00:00"/>
    <s v="Member"/>
    <n v="96"/>
    <s v="."/>
    <m/>
    <s v="."/>
    <n v="78"/>
    <n v="3"/>
    <s v="Neville"/>
    <s v="TAYLOR"/>
    <n v="24"/>
    <m/>
    <s v="RYLOTT"/>
  </r>
  <r>
    <x v="6"/>
    <s v="Peter"/>
    <x v="55"/>
    <s v="Mavis"/>
    <s v="03 July"/>
    <s v="4, Maple Gardens, Bourne, PE10 9DW"/>
    <s v="423 693"/>
    <m/>
    <s v="P"/>
    <m/>
    <d v="2008-12-29T00:00:00"/>
    <d v="2002-01-14T00:00:00"/>
    <s v="Member"/>
    <n v="62"/>
    <s v="."/>
    <m/>
    <s v="."/>
    <n v="3"/>
    <n v="12"/>
    <s v="Peter"/>
    <s v="TORY"/>
    <n v="29"/>
    <m/>
    <s v="SEARL"/>
  </r>
  <r>
    <x v="8"/>
    <s v="Tom"/>
    <x v="56"/>
    <s v="Celia "/>
    <s v="29 September"/>
    <s v="39 Swallow Hill, Thurlby, Bourne, PE10 0JB"/>
    <s v="423 970"/>
    <s v="tom.trask@btinternet.com"/>
    <s v="T W"/>
    <m/>
    <d v="1944-05-09T00:00:00"/>
    <d v="2009-07-13T00:00:00"/>
    <s v="Member"/>
    <n v="102"/>
    <m/>
    <m/>
    <m/>
    <n v="67"/>
    <n v="5"/>
    <s v="Tom"/>
    <s v="TRASK"/>
    <n v="9"/>
    <m/>
    <s v="CORPE"/>
  </r>
  <r>
    <x v="4"/>
    <s v="Peter"/>
    <x v="57"/>
    <s v="Kathline"/>
    <s v="22 December"/>
    <s v="100, Northorpe, Thurlby, Bourne, PE10 0HZ"/>
    <s v="422 478"/>
    <m/>
    <s v="P"/>
    <m/>
    <d v="1926-03-02T00:00:00"/>
    <d v="1997-09-06T00:00:00"/>
    <s v="Member"/>
    <n v="44"/>
    <s v="."/>
    <m/>
    <s v="."/>
    <n v="85"/>
    <n v="3"/>
    <s v="Peter"/>
    <s v="WADE"/>
    <n v="2"/>
    <m/>
    <s v="EDEN"/>
  </r>
  <r>
    <x v="3"/>
    <s v="Ron"/>
    <x v="58"/>
    <s v="Celia"/>
    <s v="22 September"/>
    <s v="14b, West Road, Bourne PE10 9PS"/>
    <s v="423 322"/>
    <s v="celronw14@talktalk.net"/>
    <s v="R"/>
    <s v="Past President"/>
    <d v="1935-09-21T00:00:00"/>
    <d v="2006-02-13T00:00:00"/>
    <s v="Member"/>
    <n v="72"/>
    <s v="Speaker Finder 2008, Vice President 2009, President 2010"/>
    <m/>
    <s v="."/>
    <n v="76"/>
    <n v="9"/>
    <s v="Ron"/>
    <s v="WATSON"/>
    <n v="21"/>
    <m/>
    <s v="PAGE"/>
  </r>
  <r>
    <x v="4"/>
    <s v="Trevor"/>
    <x v="59"/>
    <s v="Jacqueline"/>
    <s v="10 December"/>
    <s v="1 Dorchester Avenue PE10 9HX"/>
    <s v="394 151"/>
    <s v="tawindle@aol.com"/>
    <s v="T"/>
    <m/>
    <d v="1940-03-30T00:00:00"/>
    <d v="2007-08-13T00:00:00"/>
    <s v="Member"/>
    <n v="80"/>
    <s v="."/>
    <m/>
    <s v="."/>
    <n v="71"/>
    <n v="3"/>
    <s v="Trevor"/>
    <s v="WINDLE"/>
    <n v="30"/>
    <m/>
    <s v="EDEN"/>
  </r>
  <r>
    <x v="6"/>
    <s v="Colin"/>
    <x v="60"/>
    <s v="Widower"/>
    <m/>
    <s v="12 The Green,  Thurlby, Bourne PE10 0HB"/>
    <s v="423 390"/>
    <m/>
    <s v="C S"/>
    <m/>
    <d v="1935-03-11T00:00:00"/>
    <d v="2008-07-14T00:00:00"/>
    <s v="Member"/>
    <n v="92"/>
    <m/>
    <m/>
    <m/>
    <n v="76"/>
    <n v="3"/>
    <s v="Colin"/>
    <s v="YORK"/>
    <n v="11"/>
    <m/>
    <s v="SEARL"/>
  </r>
  <r>
    <x v="9"/>
    <m/>
    <x v="61"/>
    <m/>
    <m/>
    <m/>
    <m/>
    <m/>
    <m/>
    <m/>
    <m/>
    <m/>
    <m/>
    <m/>
    <m/>
    <m/>
    <m/>
    <s v="-"/>
    <m/>
    <m/>
    <m/>
    <m/>
    <m/>
    <m/>
  </r>
  <r>
    <x v="9"/>
    <m/>
    <x v="61"/>
    <m/>
    <m/>
    <m/>
    <m/>
    <m/>
    <m/>
    <m/>
    <m/>
    <m/>
    <m/>
    <m/>
    <m/>
    <m/>
    <m/>
    <s v="-"/>
    <m/>
    <m/>
    <m/>
    <m/>
    <m/>
    <m/>
  </r>
  <r>
    <x v="9"/>
    <m/>
    <x v="61"/>
    <m/>
    <m/>
    <m/>
    <m/>
    <m/>
    <m/>
    <m/>
    <m/>
    <m/>
    <m/>
    <m/>
    <m/>
    <m/>
    <m/>
    <s v="-"/>
    <m/>
    <m/>
    <m/>
    <m/>
    <m/>
    <m/>
  </r>
  <r>
    <x v="9"/>
    <m/>
    <x v="61"/>
    <m/>
    <m/>
    <m/>
    <m/>
    <m/>
    <m/>
    <m/>
    <m/>
    <m/>
    <m/>
    <m/>
    <m/>
    <m/>
    <m/>
    <s v="-"/>
    <m/>
    <m/>
    <n v="0"/>
    <m/>
    <m/>
    <n v="0"/>
  </r>
  <r>
    <x v="9"/>
    <m/>
    <x v="61"/>
    <m/>
    <m/>
    <m/>
    <m/>
    <m/>
    <m/>
    <m/>
    <m/>
    <m/>
    <m/>
    <m/>
    <m/>
    <m/>
    <m/>
    <s v="-"/>
    <m/>
    <m/>
    <n v="0"/>
    <m/>
    <m/>
    <n v="0"/>
  </r>
  <r>
    <x v="9"/>
    <m/>
    <x v="61"/>
    <m/>
    <m/>
    <s v=" "/>
    <m/>
    <m/>
    <m/>
    <m/>
    <m/>
    <m/>
    <m/>
    <m/>
    <m/>
    <m/>
    <m/>
    <s v="-"/>
    <m/>
    <n v="0"/>
    <n v="0"/>
    <n v="0"/>
    <m/>
    <n v="0"/>
  </r>
  <r>
    <x v="9"/>
    <m/>
    <x v="61"/>
    <m/>
    <m/>
    <m/>
    <m/>
    <m/>
    <m/>
    <m/>
    <m/>
    <m/>
    <m/>
    <m/>
    <m/>
    <m/>
    <m/>
    <s v="-"/>
    <m/>
    <m/>
    <n v="0"/>
    <m/>
    <m/>
    <n v="0"/>
  </r>
  <r>
    <x v="9"/>
    <m/>
    <x v="61"/>
    <m/>
    <m/>
    <s v=" "/>
    <m/>
    <m/>
    <m/>
    <m/>
    <m/>
    <m/>
    <m/>
    <m/>
    <m/>
    <m/>
    <m/>
    <s v="-"/>
    <m/>
    <n v="0"/>
    <n v="0"/>
    <n v="0"/>
    <m/>
    <n v="0"/>
  </r>
  <r>
    <x v="8"/>
    <s v="Ron"/>
    <x v="62"/>
    <s v="Widower"/>
    <m/>
    <s v="34, Browning Court, Manning Road, Bourne, PE10 9FA"/>
    <s v="425 647"/>
    <m/>
    <s v="R"/>
    <m/>
    <d v="1922-03-30T00:00:00"/>
    <d v="2006-07-10T00:00:00"/>
    <s v="Honorary"/>
    <n v="73"/>
    <s v="Founder Member Left Dec 2002 rejoined July 2006, Honorary Member"/>
    <m/>
    <s v="."/>
    <n v="89"/>
    <n v="3"/>
    <s v="Ron"/>
    <s v="PRIEST"/>
    <n v="30"/>
    <m/>
    <s v="CORPE"/>
  </r>
  <r>
    <x v="6"/>
    <s v="John"/>
    <x v="63"/>
    <s v="Jean"/>
    <m/>
    <s v="1, Tudor Close, Thurlby, Bourne, PE10 0QJ"/>
    <s v="423 645"/>
    <s v="jeanjohnhitchman@btinternet.com"/>
    <s v="A J"/>
    <m/>
    <d v="1923-02-02T00:00:00"/>
    <d v="1988-03-28T00:00:00"/>
    <s v="Honorary"/>
    <n v="4"/>
    <s v="Founder Member, Speaker Finder, 1994 President"/>
    <m/>
    <s v="."/>
    <n v="88"/>
    <n v="2"/>
    <s v="John"/>
    <s v="HITCHMAN"/>
    <n v="2"/>
    <m/>
    <s v="SEARL"/>
  </r>
  <r>
    <x v="8"/>
    <s v="Ken"/>
    <x v="64"/>
    <s v="Connie"/>
    <m/>
    <s v="56, Grosvenor Avenue, Bourne, PE10 9HU"/>
    <s v="423 456"/>
    <m/>
    <s v="K"/>
    <m/>
    <d v="1924-12-10T00:00:00"/>
    <d v="1994-07-11T00:00:00"/>
    <s v="Honorary"/>
    <n v="35"/>
    <s v="."/>
    <m/>
    <s v="."/>
    <n v="87"/>
    <n v="12"/>
    <s v="Ken"/>
    <s v="REES"/>
    <n v="10"/>
    <m/>
    <s v="CORPE"/>
  </r>
  <r>
    <x v="9"/>
    <m/>
    <x v="61"/>
    <m/>
    <m/>
    <m/>
    <m/>
    <m/>
    <m/>
    <m/>
    <m/>
    <m/>
    <m/>
    <m/>
    <m/>
    <m/>
    <m/>
    <m/>
    <m/>
    <m/>
    <m/>
    <m/>
    <m/>
    <m/>
  </r>
  <r>
    <x v="9"/>
    <m/>
    <x v="61"/>
    <m/>
    <m/>
    <m/>
    <m/>
    <m/>
    <m/>
    <m/>
    <m/>
    <m/>
    <m/>
    <m/>
    <m/>
    <m/>
    <m/>
    <s v="-"/>
    <m/>
    <m/>
    <m/>
    <m/>
    <m/>
    <m/>
  </r>
  <r>
    <x v="9"/>
    <m/>
    <x v="61"/>
    <m/>
    <m/>
    <s v=" "/>
    <m/>
    <m/>
    <m/>
    <m/>
    <m/>
    <m/>
    <m/>
    <m/>
    <m/>
    <m/>
    <m/>
    <s v="-"/>
    <m/>
    <m/>
    <n v="0"/>
    <m/>
    <m/>
    <n v="0"/>
  </r>
  <r>
    <x v="9"/>
    <m/>
    <x v="61"/>
    <m/>
    <m/>
    <s v="Address and Phone Number only appears below if the lady concerned has given her permission"/>
    <m/>
    <m/>
    <m/>
    <m/>
    <m/>
    <m/>
    <m/>
    <m/>
    <m/>
    <m/>
    <m/>
    <m/>
    <m/>
    <m/>
    <m/>
    <m/>
    <m/>
    <m/>
  </r>
  <r>
    <x v="9"/>
    <s v="TITLE"/>
    <x v="65"/>
    <s v="Forename"/>
    <m/>
    <s v="Address"/>
    <s v="Phone"/>
    <s v="E-Mail"/>
    <m/>
    <m/>
    <m/>
    <m/>
    <m/>
    <m/>
    <m/>
    <m/>
    <m/>
    <m/>
    <m/>
    <m/>
    <s v="Name"/>
    <m/>
    <m/>
    <m/>
  </r>
  <r>
    <x v="9"/>
    <s v="Mrs"/>
    <x v="66"/>
    <s v="Joan"/>
    <m/>
    <s v=" 3, Orchard Close, Morton, Bourne, PE10 0NZ."/>
    <s v="570 716"/>
    <s v=""/>
    <m/>
    <m/>
    <m/>
    <m/>
    <m/>
    <m/>
    <m/>
    <m/>
    <m/>
    <m/>
    <m/>
    <m/>
    <s v="J ALVEY"/>
    <m/>
    <m/>
    <m/>
  </r>
  <r>
    <x v="9"/>
    <s v="Mrs"/>
    <x v="67"/>
    <s v="Doris"/>
    <s v="06 August"/>
    <s v="Flat 45, Old School Court, School Road, Wheaton Aston, STAFFORD, ST19 9RN_x000a_"/>
    <s v="01 785 841 110"/>
    <s v=""/>
    <m/>
    <m/>
    <m/>
    <m/>
    <m/>
    <m/>
    <m/>
    <m/>
    <m/>
    <m/>
    <m/>
    <m/>
    <s v="D G BEDFORD"/>
    <m/>
    <m/>
    <m/>
  </r>
  <r>
    <x v="9"/>
    <s v="Mrs"/>
    <x v="68"/>
    <s v="Olive"/>
    <s v="08 January"/>
    <s v="  2, Bryony Gardens, Bourne. PE10 9TE"/>
    <s v="426 128"/>
    <s v=""/>
    <m/>
    <m/>
    <m/>
    <m/>
    <m/>
    <m/>
    <m/>
    <m/>
    <m/>
    <m/>
    <m/>
    <m/>
    <s v="O BENNS"/>
    <m/>
    <m/>
    <m/>
  </r>
  <r>
    <x v="9"/>
    <s v="Mrs"/>
    <x v="69"/>
    <s v="Alida"/>
    <s v="10 July"/>
    <s v="25 Westbourne Park, Bourne, PE10 9QS"/>
    <s v="422 897"/>
    <s v=""/>
    <m/>
    <m/>
    <m/>
    <m/>
    <m/>
    <m/>
    <m/>
    <m/>
    <m/>
    <m/>
    <m/>
    <m/>
    <s v="A BRADSHAW"/>
    <m/>
    <m/>
    <m/>
  </r>
  <r>
    <x v="9"/>
    <s v="Mrs"/>
    <x v="70"/>
    <s v="Ivy"/>
    <s v="22 July"/>
    <s v="   8, Maple Gardens, Bourne PE10 9DW"/>
    <s v="421 134"/>
    <s v=""/>
    <m/>
    <m/>
    <m/>
    <m/>
    <m/>
    <m/>
    <m/>
    <m/>
    <m/>
    <m/>
    <m/>
    <m/>
    <s v="I CARR"/>
    <m/>
    <m/>
    <m/>
  </r>
  <r>
    <x v="9"/>
    <s v="Mrs"/>
    <x v="71"/>
    <s v="Ann"/>
    <s v="15 February"/>
    <s v="16 Akeman Close, Bourne PE10 9RB"/>
    <s v="393 549"/>
    <s v=""/>
    <m/>
    <m/>
    <m/>
    <m/>
    <m/>
    <m/>
    <m/>
    <m/>
    <m/>
    <m/>
    <m/>
    <m/>
    <s v="A CUTHBERT"/>
    <m/>
    <m/>
    <m/>
  </r>
  <r>
    <x v="9"/>
    <s v="Mrs"/>
    <x v="72"/>
    <s v="Kathleen"/>
    <s v="10 October"/>
    <s v="12, Leofric Avenue, Bourne, PE10 9QT"/>
    <s v="393 529"/>
    <s v=""/>
    <m/>
    <m/>
    <m/>
    <m/>
    <m/>
    <m/>
    <m/>
    <m/>
    <m/>
    <m/>
    <m/>
    <m/>
    <s v="K M FIELD"/>
    <m/>
    <m/>
    <m/>
  </r>
  <r>
    <x v="9"/>
    <s v="Mrs"/>
    <x v="73"/>
    <s v="Sylvia"/>
    <s v="14 July"/>
    <s v="24, Cecil Close, Bourne, PE10 9QP"/>
    <s v="422 230"/>
    <s v=""/>
    <m/>
    <m/>
    <m/>
    <m/>
    <m/>
    <m/>
    <m/>
    <m/>
    <m/>
    <m/>
    <m/>
    <m/>
    <s v="S FORSHAW"/>
    <m/>
    <m/>
    <m/>
  </r>
  <r>
    <x v="9"/>
    <s v="Mrs"/>
    <x v="74"/>
    <s v="Dot"/>
    <s v="21 September"/>
    <s v="1 Pinfold Close, Thurlby, Bourne, PE10 0DP"/>
    <s v=""/>
    <s v=""/>
    <m/>
    <m/>
    <m/>
    <m/>
    <m/>
    <m/>
    <m/>
    <m/>
    <m/>
    <m/>
    <m/>
    <m/>
    <s v="D GODBER"/>
    <m/>
    <m/>
    <m/>
  </r>
  <r>
    <x v="9"/>
    <s v="Mrs"/>
    <x v="75"/>
    <s v="Paula"/>
    <s v="21 July"/>
    <s v="Bramley,364 Bourne Rd., Pode Hole, Spalding PE11 3LL"/>
    <s v="01 775 710 634"/>
    <s v=""/>
    <m/>
    <m/>
    <m/>
    <m/>
    <m/>
    <m/>
    <m/>
    <m/>
    <m/>
    <m/>
    <m/>
    <m/>
    <s v="P HANCOCK"/>
    <m/>
    <m/>
    <m/>
  </r>
  <r>
    <x v="9"/>
    <s v="Mrs"/>
    <x v="76"/>
    <s v="Barbara"/>
    <s v="04 October"/>
    <s v="23 Browning Court, Manning Road, Bourne, PE10 9FA"/>
    <s v="422 751"/>
    <s v=""/>
    <m/>
    <m/>
    <m/>
    <m/>
    <m/>
    <m/>
    <m/>
    <m/>
    <m/>
    <m/>
    <m/>
    <m/>
    <s v="B LEWIS"/>
    <m/>
    <m/>
    <m/>
  </r>
  <r>
    <x v="9"/>
    <s v="Mrs"/>
    <x v="77"/>
    <s v="Mary"/>
    <s v="01 February"/>
    <s v="26 The Villas, West Road, Bourne, PE10 9PU"/>
    <s v=""/>
    <s v=""/>
    <m/>
    <m/>
    <m/>
    <m/>
    <m/>
    <m/>
    <m/>
    <m/>
    <m/>
    <m/>
    <m/>
    <m/>
    <s v="M LISTER"/>
    <m/>
    <m/>
    <m/>
  </r>
  <r>
    <x v="9"/>
    <s v="Mrs"/>
    <x v="78"/>
    <s v="Doreen"/>
    <s v="31 March"/>
    <s v="The Shieling, 14 Barn Owl Close, Langtoft, PE6  9RG"/>
    <s v="345 728"/>
    <s v=""/>
    <m/>
    <m/>
    <m/>
    <m/>
    <m/>
    <m/>
    <m/>
    <m/>
    <m/>
    <m/>
    <m/>
    <m/>
    <s v="B D MAXWELL"/>
    <m/>
    <m/>
    <m/>
  </r>
  <r>
    <x v="9"/>
    <s v="Mrs"/>
    <x v="79"/>
    <s v="Gillian"/>
    <s v="19 March"/>
    <s v="29 Cedar Drive, Bourne, PE10 9SQ"/>
    <s v=""/>
    <s v=""/>
    <m/>
    <m/>
    <m/>
    <m/>
    <m/>
    <m/>
    <m/>
    <m/>
    <m/>
    <m/>
    <m/>
    <m/>
    <s v="G Mc EVOY"/>
    <m/>
    <m/>
    <m/>
  </r>
  <r>
    <x v="9"/>
    <s v="Mrs"/>
    <x v="80"/>
    <s v="Brenda"/>
    <s v="23 October"/>
    <s v="30 Cedar Drive, Bourne, PE10 9SQ"/>
    <s v=""/>
    <s v=""/>
    <m/>
    <m/>
    <m/>
    <m/>
    <m/>
    <m/>
    <m/>
    <m/>
    <m/>
    <m/>
    <m/>
    <m/>
    <s v="B WARD"/>
    <m/>
    <m/>
    <m/>
  </r>
  <r>
    <x v="9"/>
    <s v="Mrs"/>
    <x v="81"/>
    <s v="Daphne"/>
    <s v="15 August"/>
    <s v="3 Redmile Close, Dyke, PE10 0DA"/>
    <s v=""/>
    <s v=""/>
    <m/>
    <m/>
    <m/>
    <m/>
    <m/>
    <m/>
    <m/>
    <m/>
    <m/>
    <m/>
    <m/>
    <m/>
    <s v="D WELLS"/>
    <m/>
    <m/>
    <m/>
  </r>
  <r>
    <x v="9"/>
    <s v="Mrs"/>
    <x v="82"/>
    <s v="Arlinne"/>
    <s v="13 January"/>
    <s v="4 Waterside Close, Bourne, PE10 9BW"/>
    <s v=""/>
    <s v=""/>
    <m/>
    <m/>
    <m/>
    <m/>
    <m/>
    <m/>
    <m/>
    <m/>
    <m/>
    <m/>
    <m/>
    <m/>
    <s v="A WOODWORTH"/>
    <m/>
    <m/>
    <m/>
  </r>
  <r>
    <x v="9"/>
    <s v="Mrs "/>
    <x v="83"/>
    <s v="Hilda"/>
    <s v="07 May"/>
    <s v="60a, Edinburgh Crescent, Bourne, PE10 9DU"/>
    <s v="421 597"/>
    <s v=""/>
    <m/>
    <m/>
    <m/>
    <m/>
    <m/>
    <m/>
    <m/>
    <m/>
    <m/>
    <m/>
    <m/>
    <m/>
    <s v="H Nichols "/>
    <m/>
    <m/>
    <m/>
  </r>
  <r>
    <x v="9"/>
    <s v="Mrs"/>
    <x v="84"/>
    <s v="Dorothy"/>
    <s v="25 August"/>
    <s v="11 Orchard Clo, Morton, Bourne, PE10 0NZ"/>
    <n v="570724"/>
    <s v=""/>
    <m/>
    <m/>
    <m/>
    <m/>
    <m/>
    <m/>
    <m/>
    <m/>
    <m/>
    <m/>
    <m/>
    <m/>
    <s v="D PAYNE"/>
    <m/>
    <m/>
    <m/>
  </r>
  <r>
    <x v="9"/>
    <s v="Mrs "/>
    <x v="85"/>
    <s v="Sylvia"/>
    <m/>
    <s v="16A High Street, Thurlby PE10 0EE "/>
    <n v="424066"/>
    <s v=""/>
    <m/>
    <m/>
    <m/>
    <m/>
    <m/>
    <m/>
    <m/>
    <m/>
    <m/>
    <m/>
    <m/>
    <m/>
    <s v="S PIGGOTT"/>
    <m/>
    <m/>
    <m/>
  </r>
  <r>
    <x v="9"/>
    <s v="Mrs "/>
    <x v="86"/>
    <s v="Dorothy"/>
    <s v="15 July"/>
    <s v="28 Maple Gardens, Bourne PE10 9DW"/>
    <s v="424 461"/>
    <s v=""/>
    <m/>
    <m/>
    <m/>
    <m/>
    <m/>
    <m/>
    <m/>
    <m/>
    <m/>
    <m/>
    <m/>
    <m/>
    <s v="D Aldred"/>
    <m/>
    <m/>
    <m/>
  </r>
  <r>
    <x v="9"/>
    <s v="Mrs "/>
    <x v="87"/>
    <s v="Anne"/>
    <d v="2011-04-14T00:00:00"/>
    <s v="49, Gladstone Street, Bourne, PE10 9AY"/>
    <s v="422 396"/>
    <s v=""/>
    <m/>
    <m/>
    <m/>
    <m/>
    <m/>
    <m/>
    <m/>
    <m/>
    <m/>
    <m/>
    <m/>
    <m/>
    <s v="A Hewitt"/>
    <m/>
    <m/>
    <m/>
  </r>
  <r>
    <x v="9"/>
    <n v="0"/>
    <x v="88"/>
    <n v="0"/>
    <m/>
    <s v=""/>
    <s v=""/>
    <s v=""/>
    <m/>
    <m/>
    <m/>
    <m/>
    <m/>
    <m/>
    <m/>
    <m/>
    <m/>
    <m/>
    <m/>
    <m/>
    <n v="0"/>
    <m/>
    <m/>
    <m/>
  </r>
  <r>
    <x v="9"/>
    <n v="0"/>
    <x v="88"/>
    <n v="0"/>
    <m/>
    <s v=""/>
    <s v=""/>
    <s v=""/>
    <m/>
    <m/>
    <m/>
    <m/>
    <m/>
    <m/>
    <m/>
    <m/>
    <m/>
    <m/>
    <m/>
    <m/>
    <n v="0"/>
    <m/>
    <m/>
    <m/>
  </r>
  <r>
    <x v="9"/>
    <n v="0"/>
    <x v="88"/>
    <n v="0"/>
    <m/>
    <s v=""/>
    <s v=""/>
    <s v=""/>
    <m/>
    <m/>
    <m/>
    <m/>
    <m/>
    <m/>
    <m/>
    <m/>
    <m/>
    <m/>
    <m/>
    <m/>
    <n v="0"/>
    <m/>
    <m/>
    <m/>
  </r>
  <r>
    <x v="9"/>
    <n v="0"/>
    <x v="88"/>
    <n v="0"/>
    <m/>
    <s v=""/>
    <s v=""/>
    <s v=""/>
    <m/>
    <m/>
    <m/>
    <m/>
    <m/>
    <m/>
    <m/>
    <m/>
    <m/>
    <m/>
    <m/>
    <m/>
    <n v="0"/>
    <m/>
    <m/>
    <m/>
  </r>
  <r>
    <x v="9"/>
    <m/>
    <x v="61"/>
    <m/>
    <m/>
    <m/>
    <m/>
    <m/>
    <m/>
    <m/>
    <m/>
    <m/>
    <m/>
    <m/>
    <m/>
    <m/>
    <m/>
    <m/>
    <m/>
    <m/>
    <m/>
    <m/>
    <m/>
    <m/>
  </r>
  <r>
    <x v="9"/>
    <m/>
    <x v="61"/>
    <m/>
    <m/>
    <m/>
    <m/>
    <m/>
    <m/>
    <m/>
    <m/>
    <m/>
    <m/>
    <m/>
    <m/>
    <m/>
    <m/>
    <m/>
    <m/>
    <m/>
    <m/>
    <m/>
    <m/>
    <m/>
  </r>
  <r>
    <x v="10"/>
    <s v="Prefered Name"/>
    <x v="89"/>
    <s v="Wife / Partner"/>
    <m/>
    <s v="ADDRESS"/>
    <s v="TEL. No."/>
    <s v="e-mail"/>
    <s v="Initials"/>
    <s v="Birthday"/>
    <s v="D.O.B."/>
    <s v="Joined"/>
    <s v="GRADE"/>
    <s v="Member No"/>
    <s v="Notes"/>
    <s v="Meal Pref"/>
    <s v="left"/>
    <s v="AGE This Year"/>
    <s v="Month"/>
    <s v="Prefered Name"/>
    <s v="NAME"/>
    <s v="DAY"/>
    <s v="Data Form"/>
    <s v="Emergency List"/>
  </r>
  <r>
    <x v="11"/>
    <s v="Mrs"/>
    <x v="66"/>
    <s v="Joan"/>
    <m/>
    <s v="    3, Orchard Close, Morton, Bourne, PE10 0NZ"/>
    <m/>
    <m/>
    <m/>
    <m/>
    <m/>
    <m/>
    <m/>
    <m/>
    <m/>
    <m/>
    <m/>
    <m/>
    <m/>
    <s v="Mrs"/>
    <s v="J ALVEY"/>
    <m/>
    <m/>
    <s v="SPOONER"/>
  </r>
  <r>
    <x v="8"/>
    <s v="Mrs"/>
    <x v="67"/>
    <s v="Doris"/>
    <m/>
    <s v="Flat 45, Old School Court, School Road, Wheaton Aston, STAFFORD, ST19 9RN_x000a_"/>
    <s v="01 785 841 110"/>
    <m/>
    <m/>
    <d v="1922-08-06T00:00:00"/>
    <d v="1922-08-06T00:00:00"/>
    <m/>
    <m/>
    <m/>
    <m/>
    <m/>
    <m/>
    <m/>
    <m/>
    <s v="Mrs"/>
    <s v="D G BEDFORD"/>
    <m/>
    <s v="yes"/>
    <s v="CORPE"/>
  </r>
  <r>
    <x v="8"/>
    <s v="Mrs"/>
    <x v="68"/>
    <s v="Olive"/>
    <m/>
    <s v="  2, Bryony Gardens, Bourne. PE10 9TE"/>
    <s v="426 128"/>
    <m/>
    <m/>
    <d v="2009-02-15T00:00:00"/>
    <m/>
    <m/>
    <m/>
    <m/>
    <m/>
    <m/>
    <m/>
    <m/>
    <m/>
    <s v="Mrs"/>
    <s v="O BENNS"/>
    <m/>
    <s v="yes"/>
    <s v="CORPE"/>
  </r>
  <r>
    <x v="1"/>
    <s v="Mrs"/>
    <x v="69"/>
    <s v="Alida"/>
    <m/>
    <s v="25, Westbourne Park, Bourne, PE10 9QS"/>
    <s v="422 897"/>
    <m/>
    <s v=" A H"/>
    <d v="2011-07-10T00:00:00"/>
    <d v="2028-07-10T00:00:00"/>
    <m/>
    <m/>
    <m/>
    <s v="."/>
    <m/>
    <m/>
    <m/>
    <m/>
    <s v="Mrs"/>
    <s v="A BRADSHAW"/>
    <n v="10"/>
    <m/>
    <s v="BRYCE"/>
  </r>
  <r>
    <x v="12"/>
    <s v="Mrs"/>
    <x v="70"/>
    <s v="Ivy"/>
    <m/>
    <s v="   8, Maple Gardens, Bourne PE10 9DW"/>
    <s v="421 134"/>
    <m/>
    <m/>
    <m/>
    <m/>
    <m/>
    <m/>
    <m/>
    <m/>
    <m/>
    <m/>
    <m/>
    <m/>
    <s v="Mrs"/>
    <s v="I CARR"/>
    <m/>
    <s v="yes"/>
    <s v="JENKINS"/>
  </r>
  <r>
    <x v="12"/>
    <s v="Mrs"/>
    <x v="71"/>
    <s v="Ann"/>
    <m/>
    <s v="16 Akeman Close, Bourne PE10 9RB"/>
    <s v="393 549"/>
    <m/>
    <m/>
    <d v="2009-07-21T00:00:00"/>
    <m/>
    <m/>
    <m/>
    <m/>
    <m/>
    <m/>
    <m/>
    <m/>
    <m/>
    <s v="Mrs"/>
    <s v="A CUTHBERT"/>
    <m/>
    <s v="yes"/>
    <s v="JENKINS"/>
  </r>
  <r>
    <x v="5"/>
    <s v="Mrs"/>
    <x v="72"/>
    <s v="Kathleen"/>
    <m/>
    <s v="12, Leofric Avenue, Bourne, PE10 9QT"/>
    <s v="393 529"/>
    <m/>
    <m/>
    <d v="1921-10-10T00:00:00"/>
    <m/>
    <m/>
    <m/>
    <m/>
    <m/>
    <m/>
    <m/>
    <m/>
    <m/>
    <s v="Mrs"/>
    <s v="K M FIELD"/>
    <n v="0"/>
    <s v="yes"/>
    <s v="WATSON"/>
  </r>
  <r>
    <x v="12"/>
    <s v="Mrs"/>
    <x v="73"/>
    <s v="Sylvia"/>
    <m/>
    <s v="24, Cecil Close, Bourne, PE10 9QP"/>
    <s v="422 230"/>
    <m/>
    <m/>
    <d v="2009-10-04T00:00:00"/>
    <m/>
    <m/>
    <m/>
    <m/>
    <m/>
    <m/>
    <m/>
    <m/>
    <m/>
    <s v="Mrs"/>
    <s v="S FORSHAW"/>
    <m/>
    <s v="yes"/>
    <s v="JENKINS"/>
  </r>
  <r>
    <x v="12"/>
    <s v="Mrs"/>
    <x v="74"/>
    <s v="Dot"/>
    <m/>
    <s v="1, Pinfold Close, Thurlby, Bourne, PE10 0DP"/>
    <s v="394 385"/>
    <m/>
    <m/>
    <d v="2009-02-01T00:00:00"/>
    <m/>
    <m/>
    <m/>
    <m/>
    <m/>
    <m/>
    <m/>
    <m/>
    <m/>
    <s v="Mrs"/>
    <s v="D GODBER"/>
    <m/>
    <m/>
    <s v="JENKINS"/>
  </r>
  <r>
    <x v="12"/>
    <s v="Mrs"/>
    <x v="75"/>
    <s v="Paula"/>
    <m/>
    <s v="Bramley,364 Bourne Rd., Pode Hole, Spalding PE11 3LL"/>
    <s v="01 775 710 634"/>
    <m/>
    <m/>
    <d v="2009-03-19T00:00:00"/>
    <m/>
    <m/>
    <m/>
    <m/>
    <m/>
    <m/>
    <m/>
    <m/>
    <m/>
    <s v="Mrs"/>
    <s v="P HANCOCK"/>
    <m/>
    <s v="yes"/>
    <s v="JENKINS"/>
  </r>
  <r>
    <x v="12"/>
    <s v="Mrs"/>
    <x v="76"/>
    <s v="Barbara"/>
    <m/>
    <s v="23 Browning Court, Manning Road, Bourne, PE10 9FA"/>
    <s v="422 751"/>
    <m/>
    <m/>
    <d v="1933-08-30T00:00:00"/>
    <m/>
    <m/>
    <m/>
    <m/>
    <s v="."/>
    <s v="."/>
    <s v="."/>
    <m/>
    <m/>
    <s v="Mrs"/>
    <s v="B LEWIS"/>
    <m/>
    <s v="yes"/>
    <s v="JENKINS"/>
  </r>
  <r>
    <x v="11"/>
    <s v="Mrs"/>
    <x v="77"/>
    <s v="Mary"/>
    <m/>
    <s v="26, West Road, The Villas, Bourne, PE10 9PU"/>
    <s v="422 204"/>
    <m/>
    <m/>
    <m/>
    <m/>
    <m/>
    <m/>
    <m/>
    <m/>
    <m/>
    <m/>
    <m/>
    <m/>
    <s v="Mrs"/>
    <s v="M LISTER"/>
    <m/>
    <m/>
    <s v="SPOONER"/>
  </r>
  <r>
    <x v="11"/>
    <s v="Mrs"/>
    <x v="78"/>
    <s v="Doreen"/>
    <m/>
    <s v="The Shieling, 14 Barn Owl Close, Langtoft, PE6  9RG"/>
    <s v="345 728"/>
    <m/>
    <m/>
    <d v="2009-10-23T00:00:00"/>
    <m/>
    <m/>
    <m/>
    <m/>
    <m/>
    <m/>
    <m/>
    <m/>
    <m/>
    <s v="Mrs"/>
    <s v="B D MAXWELL"/>
    <m/>
    <s v="yes"/>
    <s v="SPOONER"/>
  </r>
  <r>
    <x v="11"/>
    <s v="Mrs"/>
    <x v="79"/>
    <s v="Gillian"/>
    <m/>
    <s v="29, Cedar Drive, Bourne, PE10 9SQ"/>
    <s v="421 195"/>
    <m/>
    <m/>
    <d v="2009-08-15T00:00:00"/>
    <m/>
    <m/>
    <m/>
    <m/>
    <m/>
    <m/>
    <m/>
    <m/>
    <m/>
    <s v="Mrs"/>
    <s v="G Mc EVOY"/>
    <m/>
    <m/>
    <s v="SPOONER"/>
  </r>
  <r>
    <x v="11"/>
    <s v="Mrs"/>
    <x v="80"/>
    <s v="Brenda"/>
    <m/>
    <s v="30, Cedar Drive,Bourne, PE10  9SQ"/>
    <s v="424 390"/>
    <m/>
    <m/>
    <m/>
    <m/>
    <m/>
    <m/>
    <m/>
    <m/>
    <m/>
    <m/>
    <m/>
    <m/>
    <s v="Mrs"/>
    <s v="B WARD"/>
    <m/>
    <m/>
    <s v="SPOONER"/>
  </r>
  <r>
    <x v="11"/>
    <s v="Mrs"/>
    <x v="81"/>
    <s v="Daphne"/>
    <m/>
    <s v="3 Redmile Close, Dyke PE10 0DA"/>
    <s v="423 193"/>
    <m/>
    <m/>
    <m/>
    <m/>
    <m/>
    <m/>
    <m/>
    <m/>
    <m/>
    <m/>
    <m/>
    <m/>
    <s v="Mrs"/>
    <s v="D WELLS"/>
    <m/>
    <m/>
    <s v="SPOONER"/>
  </r>
  <r>
    <x v="11"/>
    <s v="Mrs"/>
    <x v="82"/>
    <s v="Arlinne"/>
    <m/>
    <s v="4, Waterside Close, Bourne, PE10 9BW"/>
    <s v="394 242"/>
    <m/>
    <m/>
    <d v="2011-01-13T00:00:00"/>
    <m/>
    <m/>
    <m/>
    <m/>
    <m/>
    <m/>
    <m/>
    <m/>
    <m/>
    <s v="Mrs"/>
    <s v="A WOODWORTH"/>
    <m/>
    <m/>
    <s v="SPOONER"/>
  </r>
  <r>
    <x v="12"/>
    <s v="Mrs"/>
    <x v="83"/>
    <s v="Hilda"/>
    <m/>
    <s v="60a, Edinburgh Crescent, Bourne, PE10 9DU"/>
    <s v="421 597"/>
    <m/>
    <m/>
    <m/>
    <m/>
    <m/>
    <m/>
    <m/>
    <m/>
    <m/>
    <m/>
    <m/>
    <m/>
    <s v="Mrs"/>
    <s v="H Nichols "/>
    <m/>
    <m/>
    <s v="JENKINS"/>
  </r>
  <r>
    <x v="11"/>
    <s v="Mrs"/>
    <x v="84"/>
    <s v="Dorothy"/>
    <m/>
    <s v="11, Orchard Close, Morton, Bourne, PE10 0NZ"/>
    <s v="570 724"/>
    <m/>
    <s v="D A "/>
    <m/>
    <d v="2011-08-25T00:00:00"/>
    <m/>
    <m/>
    <n v="14"/>
    <s v="Founder Member, Honorary Member"/>
    <m/>
    <s v="."/>
    <n v="0"/>
    <n v="8"/>
    <s v="Mrs"/>
    <s v="D PAYNE"/>
    <n v="25"/>
    <s v="yes"/>
    <s v="SPOONER"/>
  </r>
  <r>
    <x v="12"/>
    <s v="Mrs "/>
    <x v="83"/>
    <s v="Hilda"/>
    <m/>
    <s v="60a, Edinburgh Crescent, Bourne, PE10 9DU"/>
    <s v="421 597"/>
    <m/>
    <m/>
    <m/>
    <m/>
    <m/>
    <m/>
    <m/>
    <m/>
    <m/>
    <m/>
    <m/>
    <m/>
    <m/>
    <m/>
    <m/>
    <m/>
    <s v="JENKINS"/>
  </r>
  <r>
    <x v="12"/>
    <s v="Mrs "/>
    <x v="86"/>
    <s v="Dorothy"/>
    <m/>
    <s v="28 Maple Gardens, Bourne PE10 9DW"/>
    <s v="424 461"/>
    <m/>
    <m/>
    <m/>
    <m/>
    <m/>
    <m/>
    <m/>
    <m/>
    <m/>
    <m/>
    <m/>
    <m/>
    <m/>
    <m/>
    <m/>
    <m/>
    <s v="JENKINS"/>
  </r>
  <r>
    <x v="9"/>
    <m/>
    <x v="61"/>
    <m/>
    <m/>
    <m/>
    <m/>
    <m/>
    <m/>
    <m/>
    <m/>
    <m/>
    <m/>
    <m/>
    <m/>
    <m/>
    <m/>
    <m/>
    <m/>
    <m/>
    <m/>
    <m/>
    <m/>
    <m/>
  </r>
  <r>
    <x v="9"/>
    <m/>
    <x v="61"/>
    <m/>
    <m/>
    <m/>
    <m/>
    <m/>
    <m/>
    <m/>
    <m/>
    <m/>
    <m/>
    <m/>
    <m/>
    <m/>
    <m/>
    <m/>
    <m/>
    <m/>
    <m/>
    <m/>
    <m/>
    <m/>
  </r>
  <r>
    <x v="9"/>
    <m/>
    <x v="61"/>
    <m/>
    <m/>
    <m/>
    <m/>
    <m/>
    <m/>
    <m/>
    <m/>
    <m/>
    <m/>
    <m/>
    <m/>
    <m/>
    <m/>
    <m/>
    <m/>
    <m/>
    <m/>
    <m/>
    <m/>
    <m/>
  </r>
  <r>
    <x v="9"/>
    <m/>
    <x v="61"/>
    <m/>
    <m/>
    <m/>
    <m/>
    <m/>
    <m/>
    <m/>
    <m/>
    <m/>
    <m/>
    <m/>
    <m/>
    <m/>
    <m/>
    <m/>
    <m/>
    <m/>
    <m/>
    <m/>
    <m/>
    <m/>
  </r>
  <r>
    <x v="9"/>
    <m/>
    <x v="61"/>
    <m/>
    <m/>
    <m/>
    <m/>
    <m/>
    <m/>
    <m/>
    <m/>
    <m/>
    <m/>
    <m/>
    <m/>
    <m/>
    <m/>
    <m/>
    <m/>
    <m/>
    <m/>
    <m/>
    <m/>
    <m/>
  </r>
  <r>
    <x v="9"/>
    <m/>
    <x v="61"/>
    <m/>
    <m/>
    <m/>
    <m/>
    <m/>
    <m/>
    <m/>
    <m/>
    <m/>
    <m/>
    <m/>
    <m/>
    <m/>
    <m/>
    <m/>
    <m/>
    <m/>
    <m/>
    <m/>
    <m/>
    <m/>
  </r>
  <r>
    <x v="9"/>
    <m/>
    <x v="61"/>
    <m/>
    <m/>
    <m/>
    <m/>
    <m/>
    <m/>
    <m/>
    <m/>
    <m/>
    <m/>
    <m/>
    <m/>
    <m/>
    <m/>
    <m/>
    <m/>
    <m/>
    <m/>
    <m/>
    <m/>
    <m/>
  </r>
  <r>
    <x v="9"/>
    <m/>
    <x v="61"/>
    <m/>
    <m/>
    <m/>
    <m/>
    <m/>
    <m/>
    <m/>
    <m/>
    <m/>
    <m/>
    <m/>
    <m/>
    <m/>
    <m/>
    <m/>
    <m/>
    <m/>
    <m/>
    <m/>
    <m/>
    <m/>
  </r>
  <r>
    <x v="9"/>
    <m/>
    <x v="61"/>
    <m/>
    <m/>
    <m/>
    <m/>
    <m/>
    <m/>
    <m/>
    <m/>
    <m/>
    <m/>
    <m/>
    <m/>
    <m/>
    <m/>
    <m/>
    <m/>
    <m/>
    <m/>
    <m/>
    <m/>
    <m/>
  </r>
  <r>
    <x v="9"/>
    <m/>
    <x v="61"/>
    <m/>
    <m/>
    <m/>
    <m/>
    <m/>
    <m/>
    <m/>
    <m/>
    <m/>
    <m/>
    <m/>
    <m/>
    <m/>
    <m/>
    <m/>
    <m/>
    <m/>
    <m/>
    <m/>
    <m/>
    <m/>
  </r>
  <r>
    <x v="9"/>
    <m/>
    <x v="61"/>
    <m/>
    <m/>
    <m/>
    <m/>
    <m/>
    <m/>
    <m/>
    <m/>
    <m/>
    <m/>
    <m/>
    <m/>
    <m/>
    <m/>
    <m/>
    <m/>
    <m/>
    <m/>
    <m/>
    <m/>
    <m/>
  </r>
  <r>
    <x v="9"/>
    <m/>
    <x v="61"/>
    <m/>
    <m/>
    <m/>
    <m/>
    <m/>
    <m/>
    <m/>
    <m/>
    <m/>
    <m/>
    <m/>
    <m/>
    <m/>
    <m/>
    <m/>
    <m/>
    <m/>
    <m/>
    <m/>
    <m/>
    <m/>
  </r>
  <r>
    <x v="9"/>
    <m/>
    <x v="61"/>
    <m/>
    <m/>
    <m/>
    <m/>
    <m/>
    <m/>
    <m/>
    <m/>
    <m/>
    <m/>
    <m/>
    <m/>
    <m/>
    <m/>
    <m/>
    <m/>
    <m/>
    <m/>
    <m/>
    <m/>
    <m/>
  </r>
  <r>
    <x v="9"/>
    <m/>
    <x v="61"/>
    <m/>
    <m/>
    <m/>
    <m/>
    <m/>
    <m/>
    <m/>
    <m/>
    <m/>
    <m/>
    <m/>
    <m/>
    <m/>
    <m/>
    <m/>
    <m/>
    <m/>
    <m/>
    <m/>
    <m/>
    <m/>
  </r>
  <r>
    <x v="9"/>
    <m/>
    <x v="61"/>
    <m/>
    <m/>
    <m/>
    <m/>
    <m/>
    <m/>
    <m/>
    <m/>
    <m/>
    <m/>
    <m/>
    <m/>
    <m/>
    <m/>
    <m/>
    <m/>
    <m/>
    <m/>
    <m/>
    <m/>
    <m/>
  </r>
  <r>
    <x v="9"/>
    <m/>
    <x v="61"/>
    <m/>
    <m/>
    <m/>
    <m/>
    <m/>
    <m/>
    <m/>
    <m/>
    <m/>
    <m/>
    <m/>
    <m/>
    <m/>
    <m/>
    <m/>
    <m/>
    <m/>
    <m/>
    <m/>
    <m/>
    <m/>
  </r>
  <r>
    <x v="9"/>
    <m/>
    <x v="61"/>
    <m/>
    <m/>
    <m/>
    <m/>
    <m/>
    <m/>
    <m/>
    <m/>
    <m/>
    <m/>
    <m/>
    <m/>
    <m/>
    <m/>
    <m/>
    <m/>
    <m/>
    <m/>
    <m/>
    <m/>
    <m/>
  </r>
  <r>
    <x v="9"/>
    <m/>
    <x v="61"/>
    <m/>
    <m/>
    <m/>
    <m/>
    <m/>
    <m/>
    <m/>
    <m/>
    <m/>
    <m/>
    <m/>
    <m/>
    <m/>
    <m/>
    <m/>
    <m/>
    <m/>
    <m/>
    <m/>
    <m/>
    <m/>
  </r>
  <r>
    <x v="9"/>
    <m/>
    <x v="61"/>
    <m/>
    <m/>
    <m/>
    <m/>
    <m/>
    <m/>
    <m/>
    <m/>
    <m/>
    <m/>
    <m/>
    <m/>
    <m/>
    <m/>
    <m/>
    <m/>
    <m/>
    <m/>
    <m/>
    <m/>
    <m/>
  </r>
  <r>
    <x v="9"/>
    <m/>
    <x v="61"/>
    <m/>
    <m/>
    <m/>
    <m/>
    <m/>
    <m/>
    <m/>
    <m/>
    <m/>
    <m/>
    <m/>
    <m/>
    <m/>
    <m/>
    <m/>
    <m/>
    <m/>
    <m/>
    <m/>
    <m/>
    <m/>
  </r>
  <r>
    <x v="9"/>
    <m/>
    <x v="61"/>
    <m/>
    <m/>
    <m/>
    <m/>
    <m/>
    <m/>
    <m/>
    <m/>
    <m/>
    <m/>
    <m/>
    <m/>
    <m/>
    <m/>
    <m/>
    <m/>
    <m/>
    <m/>
    <m/>
    <m/>
    <m/>
  </r>
  <r>
    <x v="9"/>
    <m/>
    <x v="61"/>
    <m/>
    <m/>
    <m/>
    <m/>
    <m/>
    <m/>
    <m/>
    <m/>
    <m/>
    <m/>
    <m/>
    <m/>
    <m/>
    <m/>
    <m/>
    <m/>
    <m/>
    <m/>
    <m/>
    <m/>
    <m/>
  </r>
  <r>
    <x v="9"/>
    <m/>
    <x v="61"/>
    <m/>
    <m/>
    <m/>
    <m/>
    <m/>
    <m/>
    <m/>
    <m/>
    <m/>
    <m/>
    <m/>
    <m/>
    <m/>
    <m/>
    <m/>
    <m/>
    <m/>
    <m/>
    <m/>
    <m/>
    <m/>
  </r>
  <r>
    <x v="9"/>
    <m/>
    <x v="61"/>
    <m/>
    <m/>
    <m/>
    <m/>
    <m/>
    <m/>
    <m/>
    <m/>
    <m/>
    <m/>
    <m/>
    <m/>
    <m/>
    <m/>
    <m/>
    <m/>
    <m/>
    <m/>
    <m/>
    <m/>
    <m/>
  </r>
  <r>
    <x v="9"/>
    <m/>
    <x v="61"/>
    <m/>
    <m/>
    <m/>
    <m/>
    <m/>
    <m/>
    <m/>
    <m/>
    <m/>
    <m/>
    <m/>
    <m/>
    <m/>
    <m/>
    <m/>
    <m/>
    <m/>
    <m/>
    <m/>
    <m/>
    <m/>
  </r>
  <r>
    <x v="9"/>
    <m/>
    <x v="61"/>
    <m/>
    <m/>
    <m/>
    <m/>
    <m/>
    <m/>
    <m/>
    <m/>
    <m/>
    <m/>
    <m/>
    <m/>
    <m/>
    <m/>
    <m/>
    <m/>
    <m/>
    <m/>
    <m/>
    <m/>
    <m/>
  </r>
  <r>
    <x v="9"/>
    <m/>
    <x v="61"/>
    <m/>
    <m/>
    <m/>
    <m/>
    <m/>
    <m/>
    <m/>
    <m/>
    <m/>
    <m/>
    <m/>
    <m/>
    <m/>
    <m/>
    <m/>
    <m/>
    <m/>
    <m/>
    <m/>
    <m/>
    <m/>
  </r>
  <r>
    <x v="9"/>
    <m/>
    <x v="61"/>
    <m/>
    <m/>
    <m/>
    <m/>
    <m/>
    <m/>
    <m/>
    <m/>
    <m/>
    <m/>
    <m/>
    <m/>
    <m/>
    <m/>
    <m/>
    <m/>
    <m/>
    <m/>
    <m/>
    <m/>
    <m/>
  </r>
  <r>
    <x v="9"/>
    <m/>
    <x v="61"/>
    <m/>
    <m/>
    <m/>
    <m/>
    <m/>
    <m/>
    <m/>
    <m/>
    <m/>
    <m/>
    <m/>
    <m/>
    <m/>
    <m/>
    <m/>
    <m/>
    <m/>
    <m/>
    <m/>
    <m/>
    <m/>
  </r>
  <r>
    <x v="9"/>
    <m/>
    <x v="61"/>
    <m/>
    <m/>
    <m/>
    <m/>
    <m/>
    <m/>
    <m/>
    <m/>
    <m/>
    <m/>
    <m/>
    <m/>
    <m/>
    <m/>
    <m/>
    <m/>
    <m/>
    <m/>
    <m/>
    <m/>
    <m/>
  </r>
  <r>
    <x v="9"/>
    <m/>
    <x v="61"/>
    <m/>
    <m/>
    <m/>
    <m/>
    <m/>
    <m/>
    <m/>
    <m/>
    <m/>
    <m/>
    <m/>
    <m/>
    <m/>
    <m/>
    <m/>
    <m/>
    <m/>
    <m/>
    <m/>
    <m/>
    <m/>
  </r>
  <r>
    <x v="9"/>
    <m/>
    <x v="61"/>
    <m/>
    <m/>
    <m/>
    <m/>
    <m/>
    <m/>
    <m/>
    <m/>
    <m/>
    <m/>
    <m/>
    <m/>
    <m/>
    <m/>
    <m/>
    <m/>
    <m/>
    <m/>
    <m/>
    <m/>
    <m/>
  </r>
  <r>
    <x v="9"/>
    <m/>
    <x v="61"/>
    <m/>
    <m/>
    <m/>
    <m/>
    <m/>
    <m/>
    <m/>
    <m/>
    <m/>
    <m/>
    <m/>
    <m/>
    <m/>
    <m/>
    <m/>
    <m/>
    <m/>
    <m/>
    <m/>
    <m/>
    <m/>
  </r>
  <r>
    <x v="9"/>
    <m/>
    <x v="61"/>
    <m/>
    <m/>
    <m/>
    <m/>
    <m/>
    <m/>
    <m/>
    <m/>
    <m/>
    <m/>
    <m/>
    <m/>
    <m/>
    <m/>
    <m/>
    <m/>
    <m/>
    <m/>
    <m/>
    <m/>
    <m/>
  </r>
  <r>
    <x v="9"/>
    <m/>
    <x v="61"/>
    <m/>
    <m/>
    <m/>
    <m/>
    <m/>
    <m/>
    <m/>
    <m/>
    <m/>
    <m/>
    <m/>
    <m/>
    <m/>
    <m/>
    <m/>
    <m/>
    <m/>
    <m/>
    <m/>
    <m/>
    <m/>
  </r>
  <r>
    <x v="9"/>
    <m/>
    <x v="61"/>
    <m/>
    <m/>
    <m/>
    <m/>
    <m/>
    <m/>
    <m/>
    <m/>
    <m/>
    <m/>
    <m/>
    <m/>
    <m/>
    <m/>
    <m/>
    <m/>
    <m/>
    <m/>
    <m/>
    <m/>
    <m/>
  </r>
  <r>
    <x v="9"/>
    <m/>
    <x v="61"/>
    <m/>
    <m/>
    <m/>
    <m/>
    <m/>
    <m/>
    <m/>
    <m/>
    <m/>
    <m/>
    <m/>
    <m/>
    <m/>
    <m/>
    <m/>
    <m/>
    <m/>
    <m/>
    <m/>
    <m/>
    <m/>
  </r>
  <r>
    <x v="9"/>
    <m/>
    <x v="61"/>
    <m/>
    <m/>
    <m/>
    <m/>
    <m/>
    <m/>
    <m/>
    <m/>
    <m/>
    <m/>
    <m/>
    <m/>
    <m/>
    <m/>
    <m/>
    <m/>
    <m/>
    <m/>
    <m/>
    <m/>
    <m/>
  </r>
  <r>
    <x v="9"/>
    <m/>
    <x v="61"/>
    <m/>
    <m/>
    <m/>
    <m/>
    <m/>
    <m/>
    <m/>
    <m/>
    <m/>
    <m/>
    <m/>
    <m/>
    <m/>
    <m/>
    <m/>
    <m/>
    <m/>
    <m/>
    <m/>
    <m/>
    <m/>
  </r>
  <r>
    <x v="9"/>
    <m/>
    <x v="61"/>
    <m/>
    <m/>
    <m/>
    <m/>
    <m/>
    <m/>
    <m/>
    <m/>
    <m/>
    <m/>
    <m/>
    <m/>
    <m/>
    <m/>
    <m/>
    <m/>
    <m/>
    <m/>
    <m/>
    <m/>
    <m/>
  </r>
  <r>
    <x v="9"/>
    <m/>
    <x v="61"/>
    <m/>
    <m/>
    <m/>
    <m/>
    <m/>
    <m/>
    <m/>
    <m/>
    <m/>
    <m/>
    <m/>
    <m/>
    <m/>
    <m/>
    <m/>
    <m/>
    <m/>
    <m/>
    <m/>
    <m/>
    <m/>
  </r>
  <r>
    <x v="9"/>
    <m/>
    <x v="61"/>
    <m/>
    <m/>
    <m/>
    <m/>
    <m/>
    <m/>
    <m/>
    <m/>
    <m/>
    <m/>
    <m/>
    <m/>
    <m/>
    <m/>
    <m/>
    <m/>
    <m/>
    <m/>
    <m/>
    <m/>
    <m/>
  </r>
  <r>
    <x v="9"/>
    <m/>
    <x v="61"/>
    <m/>
    <m/>
    <m/>
    <m/>
    <m/>
    <m/>
    <m/>
    <m/>
    <m/>
    <m/>
    <m/>
    <m/>
    <m/>
    <m/>
    <m/>
    <m/>
    <m/>
    <m/>
    <m/>
    <m/>
    <m/>
  </r>
  <r>
    <x v="9"/>
    <m/>
    <x v="61"/>
    <m/>
    <m/>
    <m/>
    <m/>
    <m/>
    <m/>
    <m/>
    <m/>
    <m/>
    <m/>
    <m/>
    <m/>
    <m/>
    <m/>
    <m/>
    <m/>
    <m/>
    <m/>
    <m/>
    <m/>
    <m/>
  </r>
  <r>
    <x v="9"/>
    <m/>
    <x v="61"/>
    <m/>
    <m/>
    <m/>
    <m/>
    <m/>
    <m/>
    <m/>
    <m/>
    <m/>
    <m/>
    <m/>
    <m/>
    <m/>
    <m/>
    <m/>
    <m/>
    <m/>
    <m/>
    <m/>
    <m/>
    <m/>
  </r>
  <r>
    <x v="9"/>
    <m/>
    <x v="61"/>
    <m/>
    <m/>
    <m/>
    <m/>
    <m/>
    <m/>
    <m/>
    <m/>
    <m/>
    <m/>
    <m/>
    <m/>
    <m/>
    <m/>
    <m/>
    <m/>
    <m/>
    <m/>
    <m/>
    <m/>
    <m/>
  </r>
  <r>
    <x v="9"/>
    <m/>
    <x v="61"/>
    <m/>
    <m/>
    <m/>
    <m/>
    <m/>
    <m/>
    <m/>
    <m/>
    <m/>
    <m/>
    <m/>
    <m/>
    <m/>
    <m/>
    <m/>
    <m/>
    <m/>
    <m/>
    <m/>
    <m/>
    <m/>
  </r>
  <r>
    <x v="9"/>
    <m/>
    <x v="61"/>
    <m/>
    <m/>
    <m/>
    <m/>
    <m/>
    <m/>
    <m/>
    <m/>
    <m/>
    <m/>
    <m/>
    <m/>
    <m/>
    <m/>
    <m/>
    <m/>
    <m/>
    <m/>
    <m/>
    <m/>
    <m/>
  </r>
  <r>
    <x v="9"/>
    <m/>
    <x v="61"/>
    <m/>
    <m/>
    <m/>
    <m/>
    <m/>
    <m/>
    <m/>
    <m/>
    <m/>
    <m/>
    <m/>
    <m/>
    <m/>
    <m/>
    <m/>
    <m/>
    <m/>
    <m/>
    <m/>
    <m/>
    <m/>
  </r>
  <r>
    <x v="9"/>
    <m/>
    <x v="61"/>
    <m/>
    <m/>
    <m/>
    <m/>
    <m/>
    <m/>
    <m/>
    <m/>
    <m/>
    <m/>
    <m/>
    <m/>
    <m/>
    <m/>
    <m/>
    <m/>
    <m/>
    <m/>
    <m/>
    <m/>
    <m/>
  </r>
  <r>
    <x v="9"/>
    <m/>
    <x v="61"/>
    <m/>
    <m/>
    <m/>
    <m/>
    <m/>
    <m/>
    <m/>
    <m/>
    <m/>
    <m/>
    <m/>
    <m/>
    <m/>
    <m/>
    <m/>
    <m/>
    <m/>
    <m/>
    <m/>
    <m/>
    <m/>
  </r>
  <r>
    <x v="9"/>
    <m/>
    <x v="61"/>
    <m/>
    <m/>
    <m/>
    <m/>
    <m/>
    <m/>
    <m/>
    <m/>
    <m/>
    <m/>
    <m/>
    <m/>
    <m/>
    <m/>
    <m/>
    <m/>
    <m/>
    <m/>
    <m/>
    <m/>
    <m/>
  </r>
  <r>
    <x v="9"/>
    <m/>
    <x v="61"/>
    <m/>
    <m/>
    <m/>
    <m/>
    <m/>
    <m/>
    <m/>
    <m/>
    <m/>
    <m/>
    <m/>
    <m/>
    <m/>
    <m/>
    <m/>
    <m/>
    <m/>
    <m/>
    <m/>
    <m/>
    <m/>
  </r>
  <r>
    <x v="9"/>
    <m/>
    <x v="61"/>
    <m/>
    <m/>
    <m/>
    <m/>
    <m/>
    <m/>
    <m/>
    <m/>
    <m/>
    <m/>
    <m/>
    <m/>
    <m/>
    <m/>
    <m/>
    <m/>
    <m/>
    <m/>
    <m/>
    <m/>
    <m/>
  </r>
  <r>
    <x v="9"/>
    <m/>
    <x v="61"/>
    <m/>
    <m/>
    <m/>
    <m/>
    <m/>
    <m/>
    <m/>
    <m/>
    <m/>
    <m/>
    <m/>
    <m/>
    <m/>
    <m/>
    <m/>
    <m/>
    <m/>
    <m/>
    <m/>
    <m/>
    <m/>
  </r>
  <r>
    <x v="9"/>
    <m/>
    <x v="61"/>
    <m/>
    <m/>
    <m/>
    <m/>
    <m/>
    <m/>
    <m/>
    <m/>
    <m/>
    <m/>
    <m/>
    <m/>
    <m/>
    <m/>
    <m/>
    <m/>
    <m/>
    <m/>
    <m/>
    <m/>
    <m/>
  </r>
  <r>
    <x v="9"/>
    <m/>
    <x v="61"/>
    <m/>
    <m/>
    <m/>
    <m/>
    <m/>
    <m/>
    <m/>
    <m/>
    <m/>
    <m/>
    <m/>
    <m/>
    <m/>
    <m/>
    <m/>
    <m/>
    <m/>
    <m/>
    <m/>
    <m/>
    <m/>
  </r>
  <r>
    <x v="9"/>
    <m/>
    <x v="61"/>
    <m/>
    <m/>
    <m/>
    <m/>
    <m/>
    <m/>
    <m/>
    <m/>
    <m/>
    <m/>
    <m/>
    <m/>
    <m/>
    <m/>
    <m/>
    <m/>
    <m/>
    <m/>
    <m/>
    <m/>
    <m/>
  </r>
  <r>
    <x v="9"/>
    <m/>
    <x v="61"/>
    <m/>
    <m/>
    <m/>
    <m/>
    <m/>
    <m/>
    <m/>
    <m/>
    <m/>
    <m/>
    <m/>
    <m/>
    <m/>
    <m/>
    <m/>
    <m/>
    <m/>
    <m/>
    <m/>
    <m/>
    <m/>
  </r>
  <r>
    <x v="9"/>
    <m/>
    <x v="61"/>
    <m/>
    <m/>
    <m/>
    <m/>
    <m/>
    <m/>
    <m/>
    <m/>
    <m/>
    <m/>
    <m/>
    <m/>
    <m/>
    <m/>
    <m/>
    <m/>
    <m/>
    <m/>
    <m/>
    <m/>
    <m/>
  </r>
</pivotCacheRecords>
</file>

<file path=xl/pivotCache/pivotCacheRecords2.xml><?xml version="1.0" encoding="utf-8"?>
<pivotCacheRecords xmlns="http://schemas.openxmlformats.org/spreadsheetml/2006/main" xmlns:r="http://schemas.openxmlformats.org/officeDocument/2006/relationships" count="72">
  <r>
    <x v="0"/>
    <s v="Vicki"/>
    <s v="05 October"/>
    <s v="3, Pegasus Grove, Bourne, PE10 9UA "/>
    <s v="393 383"/>
    <m/>
    <s v="D M"/>
    <m/>
    <d v="1926-11-01T00:00:00"/>
    <d v="1997-08-12T00:00:00"/>
    <s v="Member"/>
    <n v="48"/>
    <s v="."/>
    <m/>
    <s v="."/>
    <n v="85"/>
    <x v="0"/>
    <s v="Denys"/>
    <s v="BARKER"/>
    <n v="1"/>
    <m/>
    <s v="HORN"/>
    <s v="393 383"/>
  </r>
  <r>
    <x v="1"/>
    <s v="Anne"/>
    <s v="26 April"/>
    <s v="41, Lavender Way, Bourne, PE10 9TT "/>
    <s v="394 509"/>
    <s v="pabeeley@btinternet.com"/>
    <s v="P"/>
    <m/>
    <d v="1932-08-09T00:00:00"/>
    <d v="1997-10-11T00:00:00"/>
    <s v="Member"/>
    <n v="47"/>
    <s v="."/>
    <s v="Need to check if well enough"/>
    <s v="."/>
    <n v="79"/>
    <x v="1"/>
    <s v="Peter"/>
    <s v="BEELEY"/>
    <n v="9"/>
    <m/>
    <s v="HORN"/>
    <s v="394 509"/>
  </r>
  <r>
    <x v="2"/>
    <s v="Jennifer"/>
    <s v="17 January"/>
    <s v="16 North Road, Bourne, PE10 9AP"/>
    <s v="426 721"/>
    <s v="vbillitt@live.co.uk"/>
    <s v="V W"/>
    <m/>
    <d v="1944-03-11T00:00:00"/>
    <d v="2010-04-12T00:00:00"/>
    <s v="Member"/>
    <n v="106"/>
    <m/>
    <m/>
    <m/>
    <n v="67"/>
    <x v="2"/>
    <s v="Vic"/>
    <s v="BILLITT"/>
    <n v="11"/>
    <m/>
    <s v="BRYCE"/>
    <s v="426 721"/>
  </r>
  <r>
    <x v="3"/>
    <s v="Christine"/>
    <s v="16 April"/>
    <s v="10, Wendover Close, Rippingale, PE10 0TQ"/>
    <s v="440 499"/>
    <s v="timbla7@btinternet.com"/>
    <s v="T B "/>
    <m/>
    <d v="1933-01-14T00:00:00"/>
    <d v="1998-09-14T00:00:00"/>
    <s v="Member"/>
    <n v="51"/>
    <s v="."/>
    <m/>
    <s v="."/>
    <n v="78"/>
    <x v="3"/>
    <s v="Tim"/>
    <s v="BLADON"/>
    <n v="14"/>
    <m/>
    <s v="HORN"/>
    <s v="440 499"/>
  </r>
  <r>
    <x v="4"/>
    <s v="Brenda"/>
    <s v="30 October"/>
    <s v="9 Woodland Avenue, Bourne, PE10 9RU"/>
    <s v="422 961"/>
    <m/>
    <s v="P A"/>
    <m/>
    <d v="1940-11-09T00:00:00"/>
    <d v="2010-06-15T00:00:00"/>
    <s v="Member"/>
    <n v="107"/>
    <m/>
    <m/>
    <m/>
    <n v="71"/>
    <x v="0"/>
    <s v="Paul"/>
    <s v="BOOTHMAN"/>
    <n v="9"/>
    <m/>
    <s v="RYLOTT"/>
    <s v="422 961"/>
  </r>
  <r>
    <x v="5"/>
    <s v="Sybil"/>
    <s v="10 September"/>
    <s v="28 Scottlethorpe Road, Edenham, PE10 0LN"/>
    <s v="591 003"/>
    <s v="harrybraid@hotmail.com"/>
    <s v="H K "/>
    <m/>
    <d v="1936-12-16T00:00:00"/>
    <d v="2010-01-18T00:00:00"/>
    <s v="Member"/>
    <n v="105"/>
    <m/>
    <s v="Will notify when ready to return"/>
    <m/>
    <n v="75"/>
    <x v="4"/>
    <s v="Harry"/>
    <s v="BRAID"/>
    <n v="16"/>
    <m/>
    <s v="HORN"/>
    <s v="591 003"/>
  </r>
  <r>
    <x v="6"/>
    <s v="Christine"/>
    <s v="17 March"/>
    <s v="9, Pegasus Grove, Bourne, PE10 9UA"/>
    <s v="393 177"/>
    <s v="johnbryce@hotmail.co.uk"/>
    <s v="J"/>
    <s v="Treasurer"/>
    <d v="1938-04-24T00:00:00"/>
    <d v="2004-02-14T00:00:00"/>
    <s v="Member"/>
    <n v="67"/>
    <s v="Treasurer"/>
    <m/>
    <s v="."/>
    <n v="73"/>
    <x v="5"/>
    <s v="John"/>
    <s v="BRYCE"/>
    <n v="24"/>
    <m/>
    <s v="PAGE"/>
    <s v="393 177"/>
  </r>
  <r>
    <x v="7"/>
    <s v="Widower"/>
    <m/>
    <s v="Flat 28, Welland Mews, Stamford, PE9  2LW"/>
    <s v="01 780 766 312"/>
    <s v="derbyshire.man@talktalk.net"/>
    <s v="R D"/>
    <m/>
    <d v="1923-06-10T00:00:00"/>
    <d v="2000-09-10T00:00:00"/>
    <s v="Member"/>
    <n v="57"/>
    <s v="."/>
    <m/>
    <s v="."/>
    <n v="88"/>
    <x v="6"/>
    <s v="Derek"/>
    <s v="BURTON"/>
    <n v="10"/>
    <m/>
    <s v="HORN"/>
    <s v="01 780 766 312"/>
  </r>
  <r>
    <x v="8"/>
    <s v="Joy"/>
    <s v="19 August"/>
    <s v="19A Churchill Avenue, Bourne, PE10 9QA"/>
    <s v="423 552"/>
    <m/>
    <s v="B"/>
    <m/>
    <d v="1945-10-21T00:00:00"/>
    <d v="2010-08-09T00:00:00"/>
    <s v="Member"/>
    <n v="108"/>
    <m/>
    <m/>
    <m/>
    <n v="66"/>
    <x v="7"/>
    <s v="Barry"/>
    <s v="CLARK"/>
    <n v="21"/>
    <m/>
    <s v="EDEN"/>
    <s v="423 552"/>
  </r>
  <r>
    <x v="9"/>
    <s v="Mary"/>
    <s v="9 November"/>
    <s v="26, Beech Avenue, Bourne, PE10 9RR"/>
    <s v="422 829"/>
    <m/>
    <s v="M L"/>
    <m/>
    <d v="1931-02-02T00:00:00"/>
    <d v="1997-07-07T00:00:00"/>
    <s v="Member"/>
    <n v="45"/>
    <s v="."/>
    <m/>
    <s v="."/>
    <n v="80"/>
    <x v="8"/>
    <s v="Michael"/>
    <s v="COATES"/>
    <n v="2"/>
    <m/>
    <s v="HORN"/>
    <s v="422 829"/>
  </r>
  <r>
    <x v="10"/>
    <s v="Patricia"/>
    <s v="01 June"/>
    <s v="1 Wexford Close, Bourne PE10 9GY"/>
    <s v="423 289"/>
    <s v="terry@colley2121.wanadoo.co.uk"/>
    <s v="T J"/>
    <m/>
    <d v="1933-02-21T00:00:00"/>
    <d v="2008-07-14T00:00:00"/>
    <s v="Member"/>
    <n v="88"/>
    <m/>
    <m/>
    <m/>
    <n v="78"/>
    <x v="2"/>
    <s v="Terry"/>
    <s v="COLLEY"/>
    <n v="21"/>
    <m/>
    <s v="EDEN"/>
    <s v="423 289"/>
  </r>
  <r>
    <x v="11"/>
    <s v="Widower"/>
    <m/>
    <s v="12, Maple Gardens, Bourne, PE10 9DW"/>
    <s v="422 881"/>
    <s v="wtcollins@hotmail.com"/>
    <s v="W T"/>
    <m/>
    <d v="1928-04-09T00:00:00"/>
    <d v="1999-12-04T00:00:00"/>
    <s v="Member"/>
    <n v="53"/>
    <s v="."/>
    <m/>
    <s v="."/>
    <n v="83"/>
    <x v="5"/>
    <s v="Bill"/>
    <s v="COLLINS"/>
    <n v="9"/>
    <m/>
    <s v="EDEN"/>
    <s v="422 881"/>
  </r>
  <r>
    <x v="12"/>
    <s v="Ann"/>
    <m/>
    <s v="14 Westbourne Park, Bourne  PE10 9QS"/>
    <s v="420 116."/>
    <s v="annger@sky.com"/>
    <s v="G"/>
    <m/>
    <d v="1940-10-09T00:00:00"/>
    <d v="2003-08-09T00:00:00"/>
    <s v="Member"/>
    <n v="65"/>
    <s v="."/>
    <m/>
    <s v="."/>
    <n v="71"/>
    <x v="7"/>
    <s v="Gerry"/>
    <s v="COLYER"/>
    <n v="9"/>
    <m/>
    <s v="HORN"/>
    <s v="420 116."/>
  </r>
  <r>
    <x v="13"/>
    <s v="Rosemary"/>
    <s v="09 May"/>
    <s v="7 Barkston Close, Bourne, PE10 9UB"/>
    <s v="394 656"/>
    <s v="REEBCOOP@AOL.COM"/>
    <s v="E W"/>
    <m/>
    <d v="1944-06-03T00:00:00"/>
    <d v="2008-12-08T00:00:00"/>
    <s v="Member"/>
    <n v="98"/>
    <m/>
    <m/>
    <m/>
    <n v="67"/>
    <x v="6"/>
    <s v="Eric"/>
    <s v="COOPER"/>
    <n v="3"/>
    <m/>
    <s v="WATSON"/>
    <s v="394 656"/>
  </r>
  <r>
    <x v="14"/>
    <s v="Hilary"/>
    <m/>
    <s v="Cornerways, 2 Arakan Way, Bourne, PE10 9YQ"/>
    <s v="392 756"/>
    <s v="john.corner1@virgin.net"/>
    <s v="J R B"/>
    <m/>
    <d v="1922-05-29T00:00:00"/>
    <d v="2010-08-09T00:00:00"/>
    <s v="Member"/>
    <n v="109"/>
    <m/>
    <m/>
    <m/>
    <n v="89"/>
    <x v="9"/>
    <s v="John"/>
    <s v="CORNER"/>
    <n v="29"/>
    <m/>
    <s v="SEARL"/>
    <s v="392 756"/>
  </r>
  <r>
    <x v="15"/>
    <s v="Anne"/>
    <s v="15 July"/>
    <s v="14, Mountbatten Way, Bourne, PE10 9YA"/>
    <s v="393 926"/>
    <s v="brian.corpe@btinternet.com"/>
    <s v="B"/>
    <s v="Welfare Assistant 1"/>
    <d v="1943-11-13T00:00:00"/>
    <d v="2004-03-12T00:00:00"/>
    <s v="Member"/>
    <n v="68"/>
    <s v="Wellfare  Assistant 2009, Press Officer 2008"/>
    <m/>
    <s v="."/>
    <n v="68"/>
    <x v="0"/>
    <s v="Brian"/>
    <s v="CORPE"/>
    <n v="13"/>
    <m/>
    <s v="PAGE"/>
    <s v="393 926"/>
  </r>
  <r>
    <x v="16"/>
    <s v="Beatrice"/>
    <s v="18 February"/>
    <s v="3,  Wexford Close, (off Willoughby Rd) Bourne PE10 9JR"/>
    <s v="393 071"/>
    <s v="crozbourne@waitrose.com"/>
    <s v="N"/>
    <m/>
    <d v="1937-09-08T00:00:00"/>
    <d v="2004-08-09T00:00:00"/>
    <s v="Member"/>
    <n v="69"/>
    <s v="."/>
    <m/>
    <s v="."/>
    <n v="74"/>
    <x v="10"/>
    <s v="Neil"/>
    <s v="CROSBY"/>
    <n v="8"/>
    <m/>
    <s v="EDEN"/>
    <s v="393 071"/>
  </r>
  <r>
    <x v="17"/>
    <s v="Widower"/>
    <m/>
    <s v="15, Cedar Drive, Bourne, PE10 9SQ"/>
    <s v="421 191"/>
    <m/>
    <s v="J"/>
    <m/>
    <d v="1927-10-21T00:00:00"/>
    <d v="1988-11-04T00:00:00"/>
    <s v="Member"/>
    <n v="17"/>
    <s v="."/>
    <m/>
    <s v="."/>
    <n v="84"/>
    <x v="7"/>
    <s v="Jack"/>
    <s v="CURRANT"/>
    <n v="21"/>
    <m/>
    <s v="RYLOTT"/>
    <s v="421 191"/>
  </r>
  <r>
    <x v="18"/>
    <s v="Mavis"/>
    <s v="27 July"/>
    <s v="24, Mountbatten Way, Bourne, PE10 9YA"/>
    <s v="424 031"/>
    <s v="adroman@talktalk.net"/>
    <s v="Rev F"/>
    <m/>
    <d v="1934-03-26T00:00:00"/>
    <d v="2008-08-14T00:00:00"/>
    <s v="Member"/>
    <n v="56"/>
    <s v="Past Committee Member"/>
    <m/>
    <s v="."/>
    <n v="77"/>
    <x v="11"/>
    <s v="Fred"/>
    <s v="DAY"/>
    <n v="26"/>
    <m/>
    <s v="WATSON"/>
    <s v="424 031"/>
  </r>
  <r>
    <x v="19"/>
    <s v="Widower"/>
    <m/>
    <s v="Appt. 4, The Old Corn Mill, South Street, Bourne.  PE10 9GN"/>
    <s v="426 394"/>
    <s v="alanderry@btinternet.com"/>
    <s v="A E"/>
    <m/>
    <d v="1931-06-03T00:00:00"/>
    <d v="1996-08-01T00:00:00"/>
    <s v="Member"/>
    <n v="40"/>
    <s v="Past President, Social Committee, Welfare officer"/>
    <m/>
    <s v="."/>
    <n v="80"/>
    <x v="6"/>
    <s v="Alan"/>
    <s v="DERRY"/>
    <n v="3"/>
    <m/>
    <s v="WATSON"/>
    <s v="426 394"/>
  </r>
  <r>
    <x v="20"/>
    <s v="Jane"/>
    <s v="13 March"/>
    <s v="3, Redmile Close, Dyke, Bourne. PE10 0DA"/>
    <s v="423 193"/>
    <m/>
    <s v="J"/>
    <s v="Vice President"/>
    <d v="1940-11-14T00:00:00"/>
    <d v="2006-02-13T00:00:00"/>
    <s v="Member"/>
    <n v="71"/>
    <s v="Vice President 2011"/>
    <m/>
    <s v="."/>
    <n v="71"/>
    <x v="0"/>
    <s v="John"/>
    <s v="EDEN"/>
    <n v="14"/>
    <m/>
    <s v="PAGE"/>
    <s v="423 193"/>
  </r>
  <r>
    <x v="21"/>
    <s v="Edith"/>
    <m/>
    <s v="The Walnuts, 86, Station Street, Rippingale PE10 0TA"/>
    <s v="440 488"/>
    <m/>
    <s v="F B"/>
    <m/>
    <d v="1926-06-26T00:00:00"/>
    <d v="1988-03-28T00:00:00"/>
    <s v="Member"/>
    <n v="8"/>
    <s v="Founder Member"/>
    <m/>
    <s v="."/>
    <n v="85"/>
    <x v="6"/>
    <s v="Fred"/>
    <s v="ELLIOTT"/>
    <n v="26"/>
    <m/>
    <s v="WATSON"/>
    <s v="440 488"/>
  </r>
  <r>
    <x v="22"/>
    <s v="Patricia"/>
    <s v="25 December"/>
    <s v="10 Torfrida Drive, Bourne, PED10 9QF"/>
    <s v="425 882"/>
    <s v="alan.farmer@btopenworld.com"/>
    <s v="A"/>
    <m/>
    <d v="1946-02-10T00:00:00"/>
    <d v="2011-06-14T00:00:00"/>
    <s v="Member"/>
    <n v="110"/>
    <m/>
    <m/>
    <m/>
    <n v="65"/>
    <x v="8"/>
    <s v="Alan"/>
    <s v="FARMER"/>
    <n v="10"/>
    <m/>
    <s v="STUBBS"/>
    <s v="425 882"/>
  </r>
  <r>
    <x v="23"/>
    <s v="Pauline"/>
    <s v="28 March"/>
    <s v="27, Gladstone Street, Bourne, PE10 9AY"/>
    <s v="424 578"/>
    <m/>
    <s v="M"/>
    <m/>
    <d v="1927-01-06T00:00:00"/>
    <d v="1997-09-06T00:00:00"/>
    <s v="Member"/>
    <n v="42"/>
    <s v="."/>
    <m/>
    <s v="."/>
    <n v="84"/>
    <x v="3"/>
    <s v="Malcolm"/>
    <s v="FISHER"/>
    <n v="6"/>
    <m/>
    <s v="WATSON"/>
    <s v="424 578"/>
  </r>
  <r>
    <x v="24"/>
    <s v="Elissa"/>
    <s v="25 March"/>
    <s v="6 Lavender Way, Bourne PE10 9TT"/>
    <s v="393 691"/>
    <s v="gpforbat@btinternet.com"/>
    <s v="G"/>
    <m/>
    <d v="1939-07-20T00:00:00"/>
    <d v="2008-07-14T00:00:00"/>
    <s v="Member"/>
    <n v="91"/>
    <m/>
    <m/>
    <m/>
    <n v="72"/>
    <x v="12"/>
    <s v="Geoff"/>
    <s v="FORBAT"/>
    <n v="20"/>
    <m/>
    <s v="WATSON"/>
    <s v="393 691"/>
  </r>
  <r>
    <x v="25"/>
    <s v="Jenny"/>
    <s v="07 July"/>
    <s v="Jasmine Cottage, 13 The Green, Thurlby, Bourne, PE10 0HB"/>
    <s v="425 357"/>
    <s v="garretts@grahamandjenny.plus.com"/>
    <s v="G N"/>
    <m/>
    <d v="1941-04-16T00:00:00"/>
    <d v="2009-06-08T00:00:00"/>
    <s v="Member"/>
    <n v="100"/>
    <m/>
    <m/>
    <m/>
    <n v="70"/>
    <x v="5"/>
    <s v="Graham"/>
    <s v="GARRETT"/>
    <n v="16"/>
    <m/>
    <s v="WATSON"/>
    <s v="425 357"/>
  </r>
  <r>
    <x v="26"/>
    <s v="Audrey"/>
    <s v="25 July"/>
    <s v="16, Dorchester Avenue, Bourne, PE10 9HX"/>
    <s v="393 610"/>
    <s v="AudreyDerekHall@GoogleMail.com"/>
    <s v="D F"/>
    <m/>
    <d v="1928-09-12T00:00:00"/>
    <d v="1990-12-11T00:00:00"/>
    <s v="Member"/>
    <n v="23"/>
    <s v="Past Press Officer, Past Social Committee, Past President, Past Secretary"/>
    <m/>
    <s v="."/>
    <n v="83"/>
    <x v="10"/>
    <s v="Derek"/>
    <s v="HALL"/>
    <n v="12"/>
    <m/>
    <s v="EDEN"/>
    <s v="393 610"/>
  </r>
  <r>
    <x v="27"/>
    <s v="Widower"/>
    <m/>
    <s v="71, Beech Avenue, Bourne, PE10 9RZ"/>
    <s v="423 717"/>
    <m/>
    <s v="J P L"/>
    <m/>
    <d v="1919-10-31T00:00:00"/>
    <d v="1997-08-12T00:00:00"/>
    <s v="Member"/>
    <n v="49"/>
    <s v="."/>
    <m/>
    <s v="."/>
    <n v="92"/>
    <x v="7"/>
    <s v="Jim"/>
    <s v="HILL"/>
    <n v="31"/>
    <m/>
    <s v="BRYCE"/>
    <s v="423 717"/>
  </r>
  <r>
    <x v="28"/>
    <s v="Ann"/>
    <s v="30 March"/>
    <s v="18, Stainfield Road, Hanthorpe, Bourne, PE10 0RE"/>
    <s v="570 249"/>
    <s v="trevannh@tiscali.co.uk"/>
    <s v="T C"/>
    <m/>
    <d v="1938-05-29T00:00:00"/>
    <d v="2004-10-11T00:00:00"/>
    <s v="Member"/>
    <n v="70"/>
    <s v="President 2009, Vice President (2008) Past Secretary( 2006-2007)"/>
    <m/>
    <s v="."/>
    <n v="73"/>
    <x v="9"/>
    <s v="Trevor"/>
    <s v="HORN"/>
    <n v="29"/>
    <m/>
    <s v="PAGE"/>
    <s v="570 249"/>
  </r>
  <r>
    <x v="29"/>
    <s v="Pam Warren"/>
    <s v="04 September"/>
    <s v="35, Churchill Avenue, Bourne, PE10 9QA"/>
    <s v="423 562"/>
    <s v="pamelawarren9@aol.com"/>
    <s v="B"/>
    <m/>
    <d v="1928-05-19T00:00:00"/>
    <m/>
    <s v="Member"/>
    <n v="83"/>
    <s v="Past Social Secretary"/>
    <m/>
    <s v="."/>
    <n v="83"/>
    <x v="9"/>
    <s v="Brian"/>
    <s v="HUBBERT"/>
    <n v="19"/>
    <m/>
    <s v="STUBBS"/>
    <s v="423 562"/>
  </r>
  <r>
    <x v="30"/>
    <s v="Kathleen"/>
    <s v="07 November"/>
    <s v="85, Northorpe Lane, Thurlby PE10 0HG"/>
    <s v="425 313"/>
    <s v="nevillehydes@hotmail.co.uk"/>
    <s v="N"/>
    <m/>
    <d v="1942-09-25T00:00:00"/>
    <d v="2006-09-11T00:00:00"/>
    <s v="Member"/>
    <n v="75"/>
    <s v="."/>
    <m/>
    <s v="."/>
    <n v="69"/>
    <x v="10"/>
    <s v="Neville"/>
    <s v="HYDES"/>
    <n v="25"/>
    <m/>
    <s v="BRYCE"/>
    <s v="425 313"/>
  </r>
  <r>
    <x v="31"/>
    <s v="Joy"/>
    <s v="09 June"/>
    <s v="2, Kime Close, Folkingham,   NG34 0UF"/>
    <s v="01 529 497 646"/>
    <s v="brian3.jenkins3@virgin.net"/>
    <s v="B"/>
    <s v="Welfare Officer"/>
    <d v="1934-05-19T00:00:00"/>
    <d v="2001-11-06T00:00:00"/>
    <s v="Member"/>
    <n v="59"/>
    <s v="Welfare Officer 2009-2010, Past President (2007)"/>
    <m/>
    <s v="."/>
    <n v="77"/>
    <x v="9"/>
    <s v="Brian"/>
    <s v="JENKINS"/>
    <n v="19"/>
    <m/>
    <s v="PAGE"/>
    <s v="01 529 497 646"/>
  </r>
  <r>
    <x v="32"/>
    <s v="Elizabeth"/>
    <s v="06 December"/>
    <s v="47, Stanley Street, Bourne, PE10 9BJ"/>
    <s v="423 360"/>
    <s v="hubert.johns@O2.com.uk"/>
    <s v="H N"/>
    <m/>
    <d v="1924-04-14T00:00:00"/>
    <d v="1988-03-28T00:00:00"/>
    <s v="Member"/>
    <n v="6"/>
    <s v="Founder Member, Welfare Officer"/>
    <m/>
    <s v="."/>
    <n v="87"/>
    <x v="5"/>
    <s v="Bert"/>
    <s v="JOHNS"/>
    <n v="14"/>
    <m/>
    <s v="BRYCE"/>
    <s v="423 360"/>
  </r>
  <r>
    <x v="33"/>
    <s v="Widower"/>
    <m/>
    <s v="40, Stanley Street, Bourne, PE10 9BL"/>
    <s v="421 872"/>
    <s v="alan290jones@btinternet.com"/>
    <s v="R A G"/>
    <m/>
    <d v="1921-10-13T00:00:00"/>
    <d v="1988-03-28T00:00:00"/>
    <s v="Member"/>
    <n v="12"/>
    <s v="Founder Member, Past President (2008) "/>
    <m/>
    <s v="."/>
    <n v="90"/>
    <x v="7"/>
    <s v="Alan"/>
    <s v="JONES"/>
    <n v="13"/>
    <m/>
    <s v="SEARL"/>
    <s v="421 872"/>
  </r>
  <r>
    <x v="34"/>
    <s v="Sheila"/>
    <s v="21 May"/>
    <s v="35, Meadowgate, Bourne, PE10 9EY"/>
    <s v="423 984"/>
    <m/>
    <s v="C R"/>
    <m/>
    <d v="1929-05-22T00:00:00"/>
    <d v="1989-09-10T00:00:00"/>
    <s v="Member"/>
    <n v="21"/>
    <s v="."/>
    <m/>
    <s v="."/>
    <n v="82"/>
    <x v="9"/>
    <s v="Roy"/>
    <s v="KELBY R"/>
    <n v="22"/>
    <m/>
    <s v="BRYCE"/>
    <s v="423 984"/>
  </r>
  <r>
    <x v="35"/>
    <s v="Dot"/>
    <s v="18 July"/>
    <s v="29, St. Paul's Gardens, Bourne, PE10 9JH"/>
    <s v="421 633"/>
    <m/>
    <s v="W E"/>
    <m/>
    <d v="1926-10-03T00:00:00"/>
    <d v="1988-03-28T00:00:00"/>
    <s v="Member"/>
    <n v="10"/>
    <s v="Founder Member, Social Committee"/>
    <m/>
    <s v="."/>
    <n v="85"/>
    <x v="7"/>
    <s v="Ted"/>
    <s v="KELBY T"/>
    <n v="3"/>
    <m/>
    <s v="BRYCE"/>
    <s v="421 633"/>
  </r>
  <r>
    <x v="36"/>
    <s v="Carole"/>
    <s v="15 July"/>
    <s v="124, Beech Avenue, Bourne, PE10 9RB"/>
    <s v="421 891"/>
    <s v="kitchener750@btinternet.com"/>
    <s v="R"/>
    <m/>
    <d v="1940-04-16T00:00:00"/>
    <d v="2001-08-10T00:00:00"/>
    <s v="Member"/>
    <n v="61"/>
    <s v="."/>
    <m/>
    <s v="."/>
    <n v="71"/>
    <x v="5"/>
    <s v="Robert"/>
    <s v="KITCHENER"/>
    <n v="16"/>
    <m/>
    <s v="EDEN"/>
    <s v="421 891"/>
  </r>
  <r>
    <x v="37"/>
    <s v="Muriel"/>
    <s v="30 March"/>
    <s v="5, Lonsdale Grove, Bourne, PE10 9UE"/>
    <s v="394 740"/>
    <m/>
    <s v="F"/>
    <m/>
    <d v="1926-06-25T00:00:00"/>
    <d v="1995-09-10T00:00:00"/>
    <s v="Member"/>
    <n v="39"/>
    <s v="."/>
    <m/>
    <s v="."/>
    <n v="85"/>
    <x v="6"/>
    <s v="Frank"/>
    <s v="LAZENBY"/>
    <n v="25"/>
    <m/>
    <s v="SEARL"/>
    <s v="394 740"/>
  </r>
  <r>
    <x v="38"/>
    <s v="Helen Christian"/>
    <s v="10 April"/>
    <s v="68 Kingsway, Bourne, PE10 9DL"/>
    <s v="421 332"/>
    <m/>
    <s v="A"/>
    <m/>
    <d v="1940-06-08T00:00:00"/>
    <d v="2008-12-08T00:00:00"/>
    <s v="Member"/>
    <n v="97"/>
    <m/>
    <m/>
    <m/>
    <n v="71"/>
    <x v="6"/>
    <s v="Arthur"/>
    <s v="LIGHTFOOT"/>
    <n v="8"/>
    <m/>
    <s v="SEARL"/>
    <s v="421 332"/>
  </r>
  <r>
    <x v="39"/>
    <m/>
    <m/>
    <s v="13 East Street, Rippingale, Bourne, PE10 0SS"/>
    <s v="440 344"/>
    <m/>
    <s v="J"/>
    <m/>
    <d v="1937-10-19T00:00:00"/>
    <d v="2009-09-14T00:00:00"/>
    <s v="Member"/>
    <n v="103"/>
    <m/>
    <m/>
    <m/>
    <n v="74"/>
    <x v="7"/>
    <s v="John"/>
    <s v="MACMILLAN"/>
    <n v="19"/>
    <m/>
    <s v="STUBBS"/>
    <s v="440 344"/>
  </r>
  <r>
    <x v="40"/>
    <s v="Sheila"/>
    <s v="28 July"/>
    <s v="42 Gladstone Street PE10 9AX"/>
    <s v="426 298"/>
    <m/>
    <s v="H M D"/>
    <m/>
    <d v="1932-02-06T00:00:00"/>
    <d v="2008-05-12T00:00:00"/>
    <s v="Member"/>
    <n v="85"/>
    <s v="MBE  From Bourne Probus"/>
    <m/>
    <m/>
    <n v="79"/>
    <x v="8"/>
    <s v="Nobby"/>
    <s v="MIDDLETON"/>
    <n v="6"/>
    <m/>
    <s v="STUBBS"/>
    <s v="426 298"/>
  </r>
  <r>
    <x v="41"/>
    <s v="Barbara"/>
    <s v="01 May"/>
    <s v="48, Grosvenor Ave., Bourne PE10 9HU"/>
    <s v="393 031"/>
    <s v="p.e.page@btinternet.com"/>
    <s v="P E"/>
    <s v="Secretary"/>
    <d v="1938-08-12T00:00:00"/>
    <d v="2007-08-13T00:00:00"/>
    <s v="Member"/>
    <n v="79"/>
    <s v="Secretary 2011-"/>
    <m/>
    <s v="."/>
    <n v="73"/>
    <x v="1"/>
    <s v="Peter"/>
    <s v="PAGE"/>
    <n v="12"/>
    <m/>
    <s v="PAGE"/>
    <s v="393 031"/>
  </r>
  <r>
    <x v="42"/>
    <s v="Valerie"/>
    <s v="13 July"/>
    <s v="Wheatlands, 86A Northorpe, Thurlby, Bourne PE10 0HJ"/>
    <s v="424 128"/>
    <m/>
    <s v="T H"/>
    <m/>
    <d v="1937-11-20T00:00:00"/>
    <d v="2008-07-14T00:00:00"/>
    <s v="Member"/>
    <n v="95"/>
    <m/>
    <m/>
    <m/>
    <n v="74"/>
    <x v="0"/>
    <s v="Trevor"/>
    <s v="PEACOCK"/>
    <n v="20"/>
    <m/>
    <s v="STUBBS"/>
    <s v="424 128"/>
  </r>
  <r>
    <x v="43"/>
    <s v="Kathleen"/>
    <s v="11 June"/>
    <s v="3, Barkston Close, Bourne. PE10 9UB"/>
    <s v="423 950"/>
    <m/>
    <s v="R"/>
    <m/>
    <d v="1935-05-26T00:00:00"/>
    <d v="2007-01-08T00:00:00"/>
    <s v="Member"/>
    <n v="76"/>
    <s v="."/>
    <m/>
    <s v="."/>
    <n v="76"/>
    <x v="9"/>
    <s v="Ron"/>
    <s v="PEARSON"/>
    <n v="26"/>
    <m/>
    <s v="STUBBS"/>
    <s v="423 950"/>
  </r>
  <r>
    <x v="44"/>
    <s v="Pauline"/>
    <s v="10 July"/>
    <s v="4 Quayside West, Elsea Park, Bourne PE10 0QL"/>
    <s v="424 708"/>
    <s v="pandgpickett@btinternet.com"/>
    <s v="G A"/>
    <m/>
    <d v="1935-10-21T00:00:00"/>
    <d v="2008-05-12T00:00:00"/>
    <s v="Member"/>
    <n v="86"/>
    <s v="From Bourne Probus"/>
    <m/>
    <m/>
    <n v="76"/>
    <x v="7"/>
    <s v="George"/>
    <s v="PICKETT"/>
    <n v="21"/>
    <m/>
    <s v="STUBBS"/>
    <s v="424 708"/>
  </r>
  <r>
    <x v="45"/>
    <s v="Irene"/>
    <s v="28 February"/>
    <s v="57, South Road, Bourne, PE10 9JD"/>
    <s v="393 641"/>
    <s v="delboyrob@aol.com"/>
    <s v="D"/>
    <m/>
    <d v="1925-10-04T00:00:00"/>
    <d v="2000-11-12T00:00:00"/>
    <s v="Member"/>
    <n v="58"/>
    <s v="."/>
    <m/>
    <s v="."/>
    <n v="86"/>
    <x v="7"/>
    <s v="Derek"/>
    <s v="ROBINSON"/>
    <n v="4"/>
    <m/>
    <s v="RYLOTT"/>
    <s v="393 641"/>
  </r>
  <r>
    <x v="46"/>
    <s v="Marie"/>
    <s v="06 December"/>
    <s v="24 Lavender Way, Bourne PE10 9TT"/>
    <s v="394 572"/>
    <m/>
    <s v="F"/>
    <s v="Press Officer"/>
    <d v="1933-01-26T00:00:00"/>
    <s v="."/>
    <s v="Member"/>
    <n v="84"/>
    <s v="Press Officer 2010-"/>
    <m/>
    <s v="."/>
    <n v="78"/>
    <x v="3"/>
    <s v="Frank"/>
    <s v="RYLOTT"/>
    <n v="26"/>
    <m/>
    <s v="PAGE"/>
    <s v="394 572"/>
  </r>
  <r>
    <x v="47"/>
    <s v="Dorothy"/>
    <s v="01 August"/>
    <s v="39 Saxon Way, Bourne PE10 9QY"/>
    <s v="394 630"/>
    <s v="salmogeo2774@btinternet.com"/>
    <s v="G"/>
    <m/>
    <d v="1936-03-27T00:00:00"/>
    <d v="2008-07-14T00:00:00"/>
    <s v="Member"/>
    <n v="90"/>
    <m/>
    <m/>
    <m/>
    <n v="75"/>
    <x v="11"/>
    <s v="George"/>
    <s v="SALMON G"/>
    <n v="27"/>
    <m/>
    <s v="SEARL"/>
    <s v="394 630"/>
  </r>
  <r>
    <x v="48"/>
    <s v="Widower"/>
    <m/>
    <s v="58, Gladstone Street, Bourne, PE10 9AX"/>
    <s v="424 916"/>
    <s v="richard.salmon@sky.com"/>
    <s v="R H"/>
    <m/>
    <d v="1925-05-22T00:00:00"/>
    <d v="2003-06-09T00:00:00"/>
    <s v="Member"/>
    <n v="64"/>
    <s v="."/>
    <m/>
    <s v="."/>
    <n v="86"/>
    <x v="9"/>
    <s v="Richard"/>
    <s v="SALMON R"/>
    <n v="22"/>
    <m/>
    <s v="RYLOTT"/>
    <s v="424 916"/>
  </r>
  <r>
    <x v="49"/>
    <s v="Jackie"/>
    <s v="24 August"/>
    <s v="6 Lilac Close, Bourne. PE10 9TS"/>
    <s v="422 518"/>
    <s v="chris@thecjsnetwork.com"/>
    <s v="C"/>
    <s v="Welfare Assistant 1"/>
    <d v="1943-07-29T00:00:00"/>
    <d v="2007-03-12T00:00:00"/>
    <s v="Member"/>
    <n v="77"/>
    <s v="Secretary (2008-2010), Welfare Assistant 2011-"/>
    <m/>
    <s v="."/>
    <n v="68"/>
    <x v="12"/>
    <s v="Chris"/>
    <s v="SEARL"/>
    <n v="29"/>
    <m/>
    <s v="PAGE"/>
    <s v="422 518"/>
  </r>
  <r>
    <x v="50"/>
    <s v="Betty"/>
    <m/>
    <s v="29, Mill Drove, Bourne, PE10 9BY"/>
    <s v="422 463"/>
    <m/>
    <s v="J"/>
    <m/>
    <d v="1925-05-10T00:00:00"/>
    <d v="1991-10-06T00:00:00"/>
    <s v="Member"/>
    <n v="26"/>
    <s v="."/>
    <s v="VEG Will notify if coming"/>
    <s v="."/>
    <n v="86"/>
    <x v="9"/>
    <s v="Joe"/>
    <s v="SHARPE"/>
    <n v="10"/>
    <m/>
    <s v="RYLOTT"/>
    <s v="422 463"/>
  </r>
  <r>
    <x v="51"/>
    <s v="Widower"/>
    <m/>
    <s v="Bluebell Cottage, Cawthorpe, Bourne, PE10 0AR"/>
    <s v="426 687"/>
    <m/>
    <s v="W"/>
    <m/>
    <d v="1924-03-17T00:00:00"/>
    <d v="2003-10-03T00:00:00"/>
    <s v="Member"/>
    <n v="63"/>
    <s v="Wellfare Officer"/>
    <m/>
    <s v="."/>
    <n v="87"/>
    <x v="11"/>
    <s v="Bill"/>
    <s v="SMEDLEY"/>
    <n v="17"/>
    <m/>
    <s v="RYLOTT"/>
    <s v="426 687"/>
  </r>
  <r>
    <x v="52"/>
    <s v="Margaret"/>
    <s v="19 July"/>
    <s v="9, High Street, Thurlby, Bourne PE10 0ED"/>
    <s v="423 647"/>
    <s v="j.spooner153@btinternet.com"/>
    <s v="J"/>
    <s v=" President"/>
    <d v="1941-03-15T00:00:00"/>
    <d v="2006-08-14T00:00:00"/>
    <s v="Member"/>
    <n v="74"/>
    <s v="President 2011"/>
    <m/>
    <s v="."/>
    <n v="70"/>
    <x v="11"/>
    <s v="John"/>
    <s v="SPOONER"/>
    <n v="15"/>
    <m/>
    <s v="PAGE"/>
    <s v="423 647"/>
  </r>
  <r>
    <x v="53"/>
    <s v="Rita"/>
    <s v="18 January"/>
    <s v="2 Saxon Way, Bourne, PE10 9QX"/>
    <s v="393 076"/>
    <s v="alstubbs@btinternet.com"/>
    <s v="A L"/>
    <s v="Speaker Finder"/>
    <d v="1935-04-27T00:00:00"/>
    <d v="2009-09-14T00:00:00"/>
    <s v="Member"/>
    <n v="104"/>
    <s v="Speaker Finder 2011-"/>
    <m/>
    <m/>
    <n v="76"/>
    <x v="5"/>
    <s v="Tony"/>
    <s v="STUBBS"/>
    <n v="27"/>
    <m/>
    <s v="PAGE"/>
    <s v="393 076"/>
  </r>
  <r>
    <x v="54"/>
    <s v="."/>
    <m/>
    <s v="Church View Farm, Folkingham Road, Morton, Bourne, PE10 0NS "/>
    <s v="570 322"/>
    <s v="TAYNEV24@AOL.COM"/>
    <s v="N"/>
    <m/>
    <d v="1933-03-24T00:00:00"/>
    <d v="2008-12-08T00:00:00"/>
    <s v="Member"/>
    <n v="96"/>
    <s v="."/>
    <m/>
    <s v="."/>
    <n v="78"/>
    <x v="11"/>
    <s v="Neville"/>
    <s v="TAYLOR"/>
    <n v="24"/>
    <m/>
    <s v="RYLOTT"/>
    <s v="570 322"/>
  </r>
  <r>
    <x v="55"/>
    <s v="Mavis"/>
    <s v="03 July"/>
    <s v="4, Maple Gardens, Bourne, PE10 9DW"/>
    <s v="423 693"/>
    <m/>
    <s v="P"/>
    <m/>
    <d v="2008-12-29T00:00:00"/>
    <d v="2002-01-14T00:00:00"/>
    <s v="Member"/>
    <n v="62"/>
    <s v="."/>
    <m/>
    <s v="."/>
    <n v="3"/>
    <x v="4"/>
    <s v="Peter"/>
    <s v="TORY"/>
    <n v="29"/>
    <m/>
    <s v="SEARL"/>
    <s v="423 693"/>
  </r>
  <r>
    <x v="56"/>
    <s v="Celia "/>
    <s v="29 September"/>
    <s v="39 Swallow Hill, Thurlby, Bourne, PE10 0JB"/>
    <s v="423 970"/>
    <s v="tom.trask@btinternet.com"/>
    <s v="T W"/>
    <m/>
    <d v="1944-05-09T00:00:00"/>
    <d v="2009-07-13T00:00:00"/>
    <s v="Member"/>
    <n v="102"/>
    <m/>
    <m/>
    <m/>
    <n v="67"/>
    <x v="9"/>
    <s v="Tom"/>
    <s v="TRASK"/>
    <n v="9"/>
    <m/>
    <s v="CORPE"/>
    <s v="423 970"/>
  </r>
  <r>
    <x v="57"/>
    <s v="Kathline"/>
    <s v="22 December"/>
    <s v="100, Northorpe, Thurlby, Bourne, PE10 0HZ"/>
    <s v="422 478"/>
    <m/>
    <s v="P"/>
    <m/>
    <d v="1926-03-02T00:00:00"/>
    <d v="1997-09-06T00:00:00"/>
    <s v="Member"/>
    <n v="44"/>
    <s v="."/>
    <m/>
    <s v="."/>
    <n v="85"/>
    <x v="11"/>
    <s v="Peter"/>
    <s v="WADE"/>
    <n v="2"/>
    <m/>
    <s v="EDEN"/>
    <s v="422 478"/>
  </r>
  <r>
    <x v="58"/>
    <s v="Celia"/>
    <s v="22 September"/>
    <s v="14b, West Road, Bourne PE10 9PS"/>
    <s v="423 322"/>
    <s v="celronw14@talktalk.net"/>
    <s v="R"/>
    <s v="Past President"/>
    <d v="1935-09-21T00:00:00"/>
    <d v="2006-02-13T00:00:00"/>
    <s v="Member"/>
    <n v="72"/>
    <s v="Speaker Finder 2008, Vice President 2009, President 2010"/>
    <m/>
    <s v="."/>
    <n v="76"/>
    <x v="10"/>
    <s v="Ron"/>
    <s v="WATSON"/>
    <n v="21"/>
    <m/>
    <s v="PAGE"/>
    <s v="423 322"/>
  </r>
  <r>
    <x v="59"/>
    <s v="Jacqueline"/>
    <s v="10 December"/>
    <s v="1 Dorchester Avenue PE10 9HX"/>
    <s v="394 151"/>
    <s v="tawindle@aol.com"/>
    <s v="T"/>
    <m/>
    <d v="1940-03-30T00:00:00"/>
    <d v="2007-08-13T00:00:00"/>
    <s v="Member"/>
    <n v="80"/>
    <s v="."/>
    <m/>
    <s v="."/>
    <n v="71"/>
    <x v="11"/>
    <s v="Trevor"/>
    <s v="WINDLE"/>
    <n v="30"/>
    <m/>
    <s v="EDEN"/>
    <s v="394 151"/>
  </r>
  <r>
    <x v="60"/>
    <s v="Widower"/>
    <m/>
    <s v="12 The Green,  Thurlby, Bourne PE10 0HB"/>
    <s v="423 390"/>
    <m/>
    <s v="C S"/>
    <m/>
    <d v="1935-03-11T00:00:00"/>
    <d v="2008-07-14T00:00:00"/>
    <s v="Member"/>
    <n v="92"/>
    <m/>
    <m/>
    <m/>
    <n v="76"/>
    <x v="11"/>
    <s v="Colin"/>
    <s v="YORK"/>
    <n v="11"/>
    <m/>
    <s v="SEARL"/>
    <s v="423 390"/>
  </r>
  <r>
    <x v="61"/>
    <m/>
    <m/>
    <m/>
    <m/>
    <m/>
    <m/>
    <m/>
    <m/>
    <m/>
    <m/>
    <m/>
    <m/>
    <m/>
    <m/>
    <s v="-"/>
    <x v="2"/>
    <m/>
    <m/>
    <m/>
    <m/>
    <m/>
    <n v="0"/>
  </r>
  <r>
    <x v="61"/>
    <m/>
    <m/>
    <m/>
    <m/>
    <m/>
    <m/>
    <m/>
    <m/>
    <m/>
    <m/>
    <m/>
    <m/>
    <m/>
    <m/>
    <s v="-"/>
    <x v="2"/>
    <m/>
    <m/>
    <m/>
    <m/>
    <m/>
    <n v="0"/>
  </r>
  <r>
    <x v="61"/>
    <m/>
    <m/>
    <m/>
    <m/>
    <m/>
    <m/>
    <m/>
    <m/>
    <m/>
    <m/>
    <m/>
    <m/>
    <m/>
    <m/>
    <s v="-"/>
    <x v="2"/>
    <m/>
    <m/>
    <m/>
    <m/>
    <m/>
    <n v="0"/>
  </r>
  <r>
    <x v="61"/>
    <m/>
    <m/>
    <m/>
    <m/>
    <m/>
    <m/>
    <m/>
    <m/>
    <m/>
    <m/>
    <m/>
    <m/>
    <m/>
    <m/>
    <s v="-"/>
    <x v="2"/>
    <m/>
    <n v="0"/>
    <m/>
    <m/>
    <n v="0"/>
    <n v="0"/>
  </r>
  <r>
    <x v="61"/>
    <m/>
    <m/>
    <m/>
    <m/>
    <m/>
    <m/>
    <m/>
    <m/>
    <m/>
    <m/>
    <m/>
    <m/>
    <m/>
    <m/>
    <s v="-"/>
    <x v="2"/>
    <m/>
    <n v="0"/>
    <m/>
    <m/>
    <n v="0"/>
    <n v="0"/>
  </r>
  <r>
    <x v="61"/>
    <m/>
    <m/>
    <s v=" "/>
    <m/>
    <m/>
    <m/>
    <m/>
    <m/>
    <m/>
    <m/>
    <m/>
    <m/>
    <m/>
    <m/>
    <s v="-"/>
    <x v="2"/>
    <n v="0"/>
    <n v="0"/>
    <n v="0"/>
    <m/>
    <n v="0"/>
    <n v="0"/>
  </r>
  <r>
    <x v="61"/>
    <m/>
    <m/>
    <m/>
    <m/>
    <m/>
    <m/>
    <m/>
    <m/>
    <m/>
    <m/>
    <m/>
    <m/>
    <m/>
    <m/>
    <s v="-"/>
    <x v="2"/>
    <m/>
    <n v="0"/>
    <m/>
    <m/>
    <n v="0"/>
    <n v="0"/>
  </r>
  <r>
    <x v="61"/>
    <m/>
    <m/>
    <s v=" "/>
    <m/>
    <m/>
    <m/>
    <m/>
    <m/>
    <m/>
    <m/>
    <m/>
    <m/>
    <m/>
    <m/>
    <s v="-"/>
    <x v="2"/>
    <n v="0"/>
    <n v="0"/>
    <n v="0"/>
    <m/>
    <n v="0"/>
    <n v="0"/>
  </r>
  <r>
    <x v="62"/>
    <s v="Widower"/>
    <m/>
    <s v="34, Browning Court, Manning Road, Bourne, PE10 9FA"/>
    <s v="425 647"/>
    <m/>
    <s v="R"/>
    <m/>
    <d v="1922-03-30T00:00:00"/>
    <d v="2006-07-10T00:00:00"/>
    <s v="Honorary"/>
    <n v="73"/>
    <s v="Founder Member Left Dec 2002 rejoined July 2006, Honorary Member"/>
    <m/>
    <s v="."/>
    <n v="89"/>
    <x v="11"/>
    <s v="Ron"/>
    <s v="PRIEST"/>
    <n v="30"/>
    <m/>
    <s v="CORPE"/>
    <s v="425 647"/>
  </r>
  <r>
    <x v="63"/>
    <s v="Jean"/>
    <m/>
    <s v="1, Tudor Close, Thurlby, Bourne, PE10 0QJ"/>
    <s v="423 645"/>
    <s v="jeanjohnhitchman@btinternet.com"/>
    <s v="A J"/>
    <m/>
    <d v="1923-02-02T00:00:00"/>
    <d v="1988-03-28T00:00:00"/>
    <s v="Honorary"/>
    <n v="4"/>
    <s v="Founder Member, Speaker Finder, 1994 President"/>
    <m/>
    <s v="."/>
    <n v="88"/>
    <x v="8"/>
    <s v="John"/>
    <s v="HITCHMAN"/>
    <n v="2"/>
    <m/>
    <s v="SEARL"/>
    <s v="423 645"/>
  </r>
  <r>
    <x v="64"/>
    <s v="Connie"/>
    <m/>
    <s v="56, Grosvenor Avenue, Bourne, PE10 9HU"/>
    <s v="423 456"/>
    <m/>
    <s v="K"/>
    <m/>
    <d v="1924-12-10T00:00:00"/>
    <d v="1994-07-11T00:00:00"/>
    <s v="Honorary"/>
    <n v="35"/>
    <s v="."/>
    <m/>
    <s v="."/>
    <n v="87"/>
    <x v="4"/>
    <s v="Ken"/>
    <s v="REES"/>
    <n v="10"/>
    <m/>
    <s v="CORPE"/>
    <s v="423 456"/>
  </r>
</pivotCacheRecords>
</file>

<file path=xl/pivotCache/pivotCacheRecords3.xml><?xml version="1.0" encoding="utf-8"?>
<pivotCacheRecords xmlns="http://schemas.openxmlformats.org/spreadsheetml/2006/main" xmlns:r="http://schemas.openxmlformats.org/officeDocument/2006/relationships" count="72">
  <r>
    <x v="0"/>
    <s v="Vicki"/>
    <s v="05 October"/>
    <s v="3, Pegasus Grove, Bourne, PE10 9UA "/>
    <s v="393 383"/>
    <m/>
    <s v="D M"/>
    <m/>
    <d v="1926-11-01T00:00:00"/>
    <d v="1997-08-12T00:00:00"/>
    <s v="Member"/>
    <n v="48"/>
    <s v="."/>
    <m/>
    <s v="."/>
    <n v="85"/>
    <n v="11"/>
    <s v="Denys"/>
    <s v="BARKER"/>
    <n v="1"/>
    <m/>
    <s v="HORN"/>
    <s v="393 383"/>
    <x v="0"/>
  </r>
  <r>
    <x v="1"/>
    <s v="Anne"/>
    <s v="26 April"/>
    <s v="41, Lavender Way, Bourne, PE10 9TT "/>
    <s v="394 509"/>
    <s v="pabeeley@btinternet.com"/>
    <s v="P"/>
    <m/>
    <d v="1932-08-09T00:00:00"/>
    <d v="1997-10-11T00:00:00"/>
    <s v="Member"/>
    <n v="47"/>
    <s v="."/>
    <s v="Need to check if well enough"/>
    <s v="."/>
    <n v="79"/>
    <n v="8"/>
    <s v="Peter"/>
    <s v="BEELEY"/>
    <n v="9"/>
    <m/>
    <s v="HORN"/>
    <s v="394 509"/>
    <x v="1"/>
  </r>
  <r>
    <x v="2"/>
    <s v="Jennifer"/>
    <s v="17 January"/>
    <s v="16 North Road, Bourne, PE10 9AP"/>
    <s v="426 721"/>
    <s v="vbillitt@live.co.uk"/>
    <s v="V W"/>
    <m/>
    <d v="1944-03-11T00:00:00"/>
    <d v="2010-04-12T00:00:00"/>
    <s v="Member"/>
    <n v="106"/>
    <m/>
    <m/>
    <m/>
    <n v="67"/>
    <m/>
    <s v="Vic"/>
    <s v="BILLITT"/>
    <n v="11"/>
    <m/>
    <s v="BRYCE"/>
    <s v="426 721"/>
    <x v="2"/>
  </r>
  <r>
    <x v="3"/>
    <s v="Christine"/>
    <s v="16 April"/>
    <s v="10, Wendover Close, Rippingale, PE10 0TQ"/>
    <s v="440 499"/>
    <s v="timbla7@btinternet.com"/>
    <s v="T B "/>
    <m/>
    <d v="1933-01-14T00:00:00"/>
    <d v="1998-09-14T00:00:00"/>
    <s v="Member"/>
    <n v="51"/>
    <s v="."/>
    <m/>
    <s v="."/>
    <n v="78"/>
    <n v="1"/>
    <s v="Tim"/>
    <s v="BLADON"/>
    <n v="14"/>
    <m/>
    <s v="HORN"/>
    <s v="440 499"/>
    <x v="1"/>
  </r>
  <r>
    <x v="4"/>
    <s v="Brenda"/>
    <s v="30 October"/>
    <s v="9 Woodland Avenue, Bourne, PE10 9RU"/>
    <s v="422 961"/>
    <m/>
    <s v="P A"/>
    <m/>
    <d v="1940-11-09T00:00:00"/>
    <d v="2010-06-15T00:00:00"/>
    <s v="Member"/>
    <n v="107"/>
    <m/>
    <m/>
    <m/>
    <n v="71"/>
    <n v="11"/>
    <s v="Paul"/>
    <s v="BOOTHMAN"/>
    <n v="9"/>
    <m/>
    <s v="RYLOTT"/>
    <s v="422 961"/>
    <x v="0"/>
  </r>
  <r>
    <x v="5"/>
    <s v="Sybil"/>
    <s v="10 September"/>
    <s v="28 Scottlethorpe Road, Edenham, PE10 0LN"/>
    <s v="591 003"/>
    <s v="harrybraid@hotmail.com"/>
    <s v="H K "/>
    <m/>
    <d v="1936-12-16T00:00:00"/>
    <d v="2010-01-18T00:00:00"/>
    <s v="Member"/>
    <n v="105"/>
    <m/>
    <s v="Will notify when ready to return"/>
    <m/>
    <n v="75"/>
    <n v="12"/>
    <s v="Harry"/>
    <s v="BRAID"/>
    <n v="16"/>
    <m/>
    <s v="HORN"/>
    <s v="591 003"/>
    <x v="3"/>
  </r>
  <r>
    <x v="6"/>
    <s v="Christine"/>
    <s v="17 March"/>
    <s v="9, Pegasus Grove, Bourne, PE10 9UA"/>
    <s v="393 177"/>
    <s v="johnbryce@hotmail.co.uk"/>
    <s v="J"/>
    <s v="Treasurer"/>
    <d v="1938-04-24T00:00:00"/>
    <d v="2004-02-14T00:00:00"/>
    <s v="Member"/>
    <n v="67"/>
    <s v="Treasurer"/>
    <m/>
    <s v="."/>
    <n v="73"/>
    <n v="4"/>
    <s v="John"/>
    <s v="BRYCE"/>
    <n v="24"/>
    <m/>
    <s v="PAGE"/>
    <s v="393 177"/>
    <x v="4"/>
  </r>
  <r>
    <x v="7"/>
    <s v="Widower"/>
    <m/>
    <s v="Flat 28, Welland Mews, Stamford, PE9  2LW"/>
    <s v="01 780 766 312"/>
    <s v="derbyshire.man@talktalk.net"/>
    <s v="R D"/>
    <m/>
    <d v="1923-06-10T00:00:00"/>
    <d v="2000-09-10T00:00:00"/>
    <s v="Member"/>
    <n v="57"/>
    <s v="."/>
    <m/>
    <s v="."/>
    <n v="88"/>
    <n v="6"/>
    <s v="Derek"/>
    <s v="BURTON"/>
    <n v="10"/>
    <m/>
    <s v="HORN"/>
    <s v="01 780 766 312"/>
    <x v="2"/>
  </r>
  <r>
    <x v="8"/>
    <s v="Joy"/>
    <s v="19 August"/>
    <s v="19A Churchill Avenue, Bourne, PE10 9QA"/>
    <s v="423 552"/>
    <m/>
    <s v="B"/>
    <m/>
    <d v="1945-10-21T00:00:00"/>
    <d v="2010-08-09T00:00:00"/>
    <s v="Member"/>
    <n v="108"/>
    <m/>
    <m/>
    <m/>
    <n v="66"/>
    <n v="10"/>
    <s v="Barry"/>
    <s v="CLARK"/>
    <n v="21"/>
    <m/>
    <s v="EDEN"/>
    <s v="423 552"/>
    <x v="5"/>
  </r>
  <r>
    <x v="9"/>
    <s v="Mary"/>
    <s v="9 November"/>
    <s v="26, Beech Avenue, Bourne, PE10 9RR"/>
    <s v="422 829"/>
    <m/>
    <s v="M L"/>
    <m/>
    <d v="1931-02-02T00:00:00"/>
    <d v="1997-07-07T00:00:00"/>
    <s v="Member"/>
    <n v="45"/>
    <s v="."/>
    <m/>
    <s v="."/>
    <n v="80"/>
    <n v="2"/>
    <s v="Michael"/>
    <s v="COATES"/>
    <n v="2"/>
    <m/>
    <s v="HORN"/>
    <s v="422 829"/>
    <x v="6"/>
  </r>
  <r>
    <x v="10"/>
    <s v="Patricia"/>
    <s v="01 June"/>
    <s v="1 Wexford Close, Bourne PE10 9GY"/>
    <s v="423 289"/>
    <s v="terry@colley2121.wanadoo.co.uk"/>
    <s v="T J"/>
    <m/>
    <d v="1933-02-21T00:00:00"/>
    <d v="2008-07-14T00:00:00"/>
    <s v="Member"/>
    <n v="88"/>
    <m/>
    <m/>
    <m/>
    <n v="78"/>
    <m/>
    <s v="Terry"/>
    <s v="COLLEY"/>
    <n v="21"/>
    <m/>
    <s v="EDEN"/>
    <s v="423 289"/>
    <x v="7"/>
  </r>
  <r>
    <x v="11"/>
    <s v="Widower"/>
    <m/>
    <s v="12, Maple Gardens, Bourne, PE10 9DW"/>
    <s v="422 881"/>
    <s v="wtcollins@hotmail.com"/>
    <s v="W T"/>
    <m/>
    <d v="1928-04-09T00:00:00"/>
    <d v="1999-12-04T00:00:00"/>
    <s v="Member"/>
    <n v="53"/>
    <s v="."/>
    <m/>
    <s v="."/>
    <n v="83"/>
    <n v="4"/>
    <s v="Bill"/>
    <s v="COLLINS"/>
    <n v="9"/>
    <m/>
    <s v="EDEN"/>
    <s v="422 881"/>
    <x v="2"/>
  </r>
  <r>
    <x v="12"/>
    <s v="Ann"/>
    <m/>
    <s v="14 Westbourne Park, Bourne  PE10 9QS"/>
    <s v="420 116."/>
    <s v="annger@sky.com"/>
    <s v="G"/>
    <m/>
    <d v="1940-10-09T00:00:00"/>
    <d v="2003-08-09T00:00:00"/>
    <s v="Member"/>
    <n v="65"/>
    <s v="."/>
    <m/>
    <s v="."/>
    <n v="71"/>
    <n v="10"/>
    <s v="Gerry"/>
    <s v="COLYER"/>
    <n v="9"/>
    <m/>
    <s v="HORN"/>
    <s v="420 116."/>
    <x v="2"/>
  </r>
  <r>
    <x v="13"/>
    <s v="Rosemary"/>
    <s v="09 May"/>
    <s v="7 Barkston Close, Bourne, PE10 9UB"/>
    <s v="394 656"/>
    <s v="REEBCOOP@AOL.COM"/>
    <s v="E W"/>
    <m/>
    <d v="1944-06-03T00:00:00"/>
    <d v="2008-12-08T00:00:00"/>
    <s v="Member"/>
    <n v="98"/>
    <m/>
    <m/>
    <m/>
    <n v="67"/>
    <n v="6"/>
    <s v="Eric"/>
    <s v="COOPER"/>
    <n v="3"/>
    <m/>
    <s v="WATSON"/>
    <s v="394 656"/>
    <x v="8"/>
  </r>
  <r>
    <x v="14"/>
    <s v="Hilary"/>
    <m/>
    <s v="Cornerways, 2 Arakan Way, Bourne, PE10 9YQ"/>
    <s v="392 756"/>
    <s v="john.corner1@virgin.net"/>
    <s v="J R B"/>
    <m/>
    <d v="1922-05-29T00:00:00"/>
    <d v="2010-08-09T00:00:00"/>
    <s v="Member"/>
    <n v="109"/>
    <m/>
    <m/>
    <m/>
    <n v="89"/>
    <n v="5"/>
    <s v="John"/>
    <s v="CORNER"/>
    <n v="29"/>
    <m/>
    <s v="SEARL"/>
    <s v="392 756"/>
    <x v="2"/>
  </r>
  <r>
    <x v="15"/>
    <s v="Anne"/>
    <s v="15 July"/>
    <s v="14, Mountbatten Way, Bourne, PE10 9YA"/>
    <s v="393 926"/>
    <s v="brian.corpe@btinternet.com"/>
    <s v="B"/>
    <s v="Welfare Assistant 1"/>
    <d v="1943-11-13T00:00:00"/>
    <d v="2004-03-12T00:00:00"/>
    <s v="Member"/>
    <n v="68"/>
    <s v="Wellfare  Assistant 2009, Press Officer 2008"/>
    <m/>
    <s v="."/>
    <n v="68"/>
    <n v="11"/>
    <s v="Brian"/>
    <s v="CORPE"/>
    <n v="13"/>
    <m/>
    <s v="PAGE"/>
    <s v="393 926"/>
    <x v="9"/>
  </r>
  <r>
    <x v="16"/>
    <s v="Beatrice"/>
    <s v="18 February"/>
    <s v="3,  Wexford Close, (off Willoughby Rd) Bourne PE10 9JR"/>
    <s v="393 071"/>
    <s v="crozbourne@waitrose.com"/>
    <s v="N"/>
    <m/>
    <d v="1937-09-08T00:00:00"/>
    <d v="2004-08-09T00:00:00"/>
    <s v="Member"/>
    <n v="69"/>
    <s v="."/>
    <m/>
    <s v="."/>
    <n v="74"/>
    <n v="9"/>
    <s v="Neil"/>
    <s v="CROSBY"/>
    <n v="8"/>
    <m/>
    <s v="EDEN"/>
    <s v="393 071"/>
    <x v="10"/>
  </r>
  <r>
    <x v="17"/>
    <s v="Widower"/>
    <m/>
    <s v="15, Cedar Drive, Bourne, PE10 9SQ"/>
    <s v="421 191"/>
    <m/>
    <s v="J"/>
    <m/>
    <d v="1927-10-21T00:00:00"/>
    <d v="1988-11-04T00:00:00"/>
    <s v="Member"/>
    <n v="17"/>
    <s v="."/>
    <m/>
    <s v="."/>
    <n v="84"/>
    <n v="10"/>
    <s v="Jack"/>
    <s v="CURRANT"/>
    <n v="21"/>
    <m/>
    <s v="RYLOTT"/>
    <s v="421 191"/>
    <x v="2"/>
  </r>
  <r>
    <x v="18"/>
    <s v="Mavis"/>
    <s v="27 July"/>
    <s v="24, Mountbatten Way, Bourne, PE10 9YA"/>
    <s v="424 031"/>
    <s v="adroman@talktalk.net"/>
    <s v="Rev F"/>
    <m/>
    <d v="1934-03-26T00:00:00"/>
    <d v="2008-08-14T00:00:00"/>
    <s v="Member"/>
    <n v="56"/>
    <s v="Past Committee Member"/>
    <m/>
    <s v="."/>
    <n v="77"/>
    <n v="3"/>
    <s v="Fred"/>
    <s v="DAY"/>
    <n v="26"/>
    <m/>
    <s v="WATSON"/>
    <s v="424 031"/>
    <x v="9"/>
  </r>
  <r>
    <x v="19"/>
    <s v="Widower"/>
    <m/>
    <s v="Appt. 4, The Old Corn Mill, South Street, Bourne.  PE10 9GN"/>
    <s v="426 394"/>
    <s v="alanderry@btinternet.com"/>
    <s v="A E"/>
    <m/>
    <d v="1931-06-03T00:00:00"/>
    <d v="1996-08-01T00:00:00"/>
    <s v="Member"/>
    <n v="40"/>
    <s v="Past President, Social Committee, Welfare officer"/>
    <m/>
    <s v="."/>
    <n v="80"/>
    <n v="6"/>
    <s v="Alan"/>
    <s v="DERRY"/>
    <n v="3"/>
    <m/>
    <s v="WATSON"/>
    <s v="426 394"/>
    <x v="2"/>
  </r>
  <r>
    <x v="20"/>
    <s v="Jane"/>
    <s v="13 March"/>
    <s v="3, Redmile Close, Dyke, Bourne. PE10 0DA"/>
    <s v="423 193"/>
    <m/>
    <s v="J"/>
    <s v="Vice President"/>
    <d v="1940-11-14T00:00:00"/>
    <d v="2006-02-13T00:00:00"/>
    <s v="Member"/>
    <n v="71"/>
    <s v="Vice President 2011"/>
    <m/>
    <s v="."/>
    <n v="71"/>
    <n v="11"/>
    <s v="John"/>
    <s v="EDEN"/>
    <n v="14"/>
    <m/>
    <s v="PAGE"/>
    <s v="423 193"/>
    <x v="4"/>
  </r>
  <r>
    <x v="21"/>
    <s v="Edith"/>
    <m/>
    <s v="The Walnuts, 86, Station Street, Rippingale PE10 0TA"/>
    <s v="440 488"/>
    <m/>
    <s v="F B"/>
    <m/>
    <d v="1926-06-26T00:00:00"/>
    <d v="1988-03-28T00:00:00"/>
    <s v="Member"/>
    <n v="8"/>
    <s v="Founder Member"/>
    <m/>
    <s v="."/>
    <n v="85"/>
    <n v="6"/>
    <s v="Fred"/>
    <s v="ELLIOTT"/>
    <n v="26"/>
    <m/>
    <s v="WATSON"/>
    <s v="440 488"/>
    <x v="2"/>
  </r>
  <r>
    <x v="22"/>
    <s v="Patricia"/>
    <s v="25 December"/>
    <s v="10 Torfrida Drive, Bourne, PED10 9QF"/>
    <s v="425 882"/>
    <s v="alan.farmer@btopenworld.com"/>
    <s v="A"/>
    <m/>
    <d v="1946-02-10T00:00:00"/>
    <d v="2011-06-14T00:00:00"/>
    <s v="Member"/>
    <n v="110"/>
    <m/>
    <m/>
    <m/>
    <n v="65"/>
    <n v="2"/>
    <s v="Alan"/>
    <s v="FARMER"/>
    <n v="10"/>
    <m/>
    <s v="STUBBS"/>
    <s v="425 882"/>
    <x v="11"/>
  </r>
  <r>
    <x v="23"/>
    <s v="Pauline"/>
    <s v="28 March"/>
    <s v="27, Gladstone Street, Bourne, PE10 9AY"/>
    <s v="424 578"/>
    <m/>
    <s v="M"/>
    <m/>
    <d v="1927-01-06T00:00:00"/>
    <d v="1997-09-06T00:00:00"/>
    <s v="Member"/>
    <n v="42"/>
    <s v="."/>
    <m/>
    <s v="."/>
    <n v="84"/>
    <n v="1"/>
    <s v="Malcolm"/>
    <s v="FISHER"/>
    <n v="6"/>
    <m/>
    <s v="WATSON"/>
    <s v="424 578"/>
    <x v="4"/>
  </r>
  <r>
    <x v="24"/>
    <s v="Elissa"/>
    <s v="25 March"/>
    <s v="6 Lavender Way, Bourne PE10 9TT"/>
    <s v="393 691"/>
    <s v="gpforbat@btinternet.com"/>
    <s v="G"/>
    <m/>
    <d v="1939-07-20T00:00:00"/>
    <d v="2008-07-14T00:00:00"/>
    <s v="Member"/>
    <n v="91"/>
    <m/>
    <m/>
    <m/>
    <n v="72"/>
    <n v="7"/>
    <s v="Geoff"/>
    <s v="FORBAT"/>
    <n v="20"/>
    <m/>
    <s v="WATSON"/>
    <s v="393 691"/>
    <x v="4"/>
  </r>
  <r>
    <x v="25"/>
    <s v="Jenny"/>
    <s v="07 July"/>
    <s v="Jasmine Cottage, 13 The Green, Thurlby, Bourne, PE10 0HB"/>
    <s v="425 357"/>
    <s v="garretts@grahamandjenny.plus.com"/>
    <s v="G N"/>
    <m/>
    <d v="1941-04-16T00:00:00"/>
    <d v="2009-06-08T00:00:00"/>
    <s v="Member"/>
    <n v="100"/>
    <m/>
    <m/>
    <m/>
    <n v="70"/>
    <n v="4"/>
    <s v="Graham"/>
    <s v="GARRETT"/>
    <n v="16"/>
    <m/>
    <s v="WATSON"/>
    <s v="425 357"/>
    <x v="9"/>
  </r>
  <r>
    <x v="26"/>
    <s v="Audrey"/>
    <s v="25 July"/>
    <s v="16, Dorchester Avenue, Bourne, PE10 9HX"/>
    <s v="393 610"/>
    <s v="AudreyDerekHall@GoogleMail.com"/>
    <s v="D F"/>
    <m/>
    <d v="1928-09-12T00:00:00"/>
    <d v="1990-12-11T00:00:00"/>
    <s v="Member"/>
    <n v="23"/>
    <s v="Past Press Officer, Past Social Committee, Past President, Past Secretary"/>
    <m/>
    <s v="."/>
    <n v="83"/>
    <n v="9"/>
    <s v="Derek"/>
    <s v="HALL"/>
    <n v="12"/>
    <m/>
    <s v="EDEN"/>
    <s v="393 610"/>
    <x v="9"/>
  </r>
  <r>
    <x v="27"/>
    <s v="Widower"/>
    <m/>
    <s v="71, Beech Avenue, Bourne, PE10 9RZ"/>
    <s v="423 717"/>
    <m/>
    <s v="J P L"/>
    <m/>
    <d v="1919-10-31T00:00:00"/>
    <d v="1997-08-12T00:00:00"/>
    <s v="Member"/>
    <n v="49"/>
    <s v="."/>
    <m/>
    <s v="."/>
    <n v="92"/>
    <n v="10"/>
    <s v="Jim"/>
    <s v="HILL"/>
    <n v="31"/>
    <m/>
    <s v="BRYCE"/>
    <s v="423 717"/>
    <x v="2"/>
  </r>
  <r>
    <x v="28"/>
    <s v="Ann"/>
    <s v="30 March"/>
    <s v="18, Stainfield Road, Hanthorpe, Bourne, PE10 0RE"/>
    <s v="570 249"/>
    <s v="trevannh@tiscali.co.uk"/>
    <s v="T C"/>
    <m/>
    <d v="1938-05-29T00:00:00"/>
    <d v="2004-10-11T00:00:00"/>
    <s v="Member"/>
    <n v="70"/>
    <s v="President 2009, Vice President (2008) Past Secretary( 2006-2007)"/>
    <m/>
    <s v="."/>
    <n v="73"/>
    <n v="5"/>
    <s v="Trevor"/>
    <s v="HORN"/>
    <n v="29"/>
    <m/>
    <s v="PAGE"/>
    <s v="570 249"/>
    <x v="4"/>
  </r>
  <r>
    <x v="29"/>
    <s v="Pam Warren"/>
    <s v="04 September"/>
    <s v="35, Churchill Avenue, Bourne, PE10 9QA"/>
    <s v="423 562"/>
    <s v="pamelawarren9@aol.com"/>
    <s v="B"/>
    <m/>
    <d v="1928-05-19T00:00:00"/>
    <m/>
    <s v="Member"/>
    <n v="83"/>
    <s v="Past Social Secretary"/>
    <m/>
    <s v="."/>
    <n v="83"/>
    <n v="5"/>
    <s v="Brian"/>
    <s v="HUBBERT"/>
    <n v="19"/>
    <m/>
    <s v="STUBBS"/>
    <s v="423 562"/>
    <x v="3"/>
  </r>
  <r>
    <x v="30"/>
    <s v="Kathleen"/>
    <s v="07 November"/>
    <s v="85, Northorpe Lane, Thurlby PE10 0HG"/>
    <s v="425 313"/>
    <s v="nevillehydes@hotmail.co.uk"/>
    <s v="N"/>
    <m/>
    <d v="1942-09-25T00:00:00"/>
    <d v="2006-09-11T00:00:00"/>
    <s v="Member"/>
    <n v="75"/>
    <s v="."/>
    <m/>
    <s v="."/>
    <n v="69"/>
    <n v="9"/>
    <s v="Neville"/>
    <s v="HYDES"/>
    <n v="25"/>
    <m/>
    <s v="BRYCE"/>
    <s v="425 313"/>
    <x v="6"/>
  </r>
  <r>
    <x v="31"/>
    <s v="Joy"/>
    <s v="09 June"/>
    <s v="2, Kime Close, Folkingham,   NG34 0UF"/>
    <s v="01 529 497 646"/>
    <s v="brian3.jenkins3@virgin.net"/>
    <s v="B"/>
    <s v="Welfare Officer"/>
    <d v="1934-05-19T00:00:00"/>
    <d v="2001-11-06T00:00:00"/>
    <s v="Member"/>
    <n v="59"/>
    <s v="Welfare Officer 2009-2010, Past President (2007)"/>
    <m/>
    <s v="."/>
    <n v="77"/>
    <n v="5"/>
    <s v="Brian"/>
    <s v="JENKINS"/>
    <n v="19"/>
    <m/>
    <s v="PAGE"/>
    <s v="01 529 497 646"/>
    <x v="7"/>
  </r>
  <r>
    <x v="32"/>
    <s v="Elizabeth"/>
    <s v="06 December"/>
    <s v="47, Stanley Street, Bourne, PE10 9BJ"/>
    <s v="423 360"/>
    <s v="hubert.johns@O2.com.uk"/>
    <s v="H N"/>
    <m/>
    <d v="1924-04-14T00:00:00"/>
    <d v="1988-03-28T00:00:00"/>
    <s v="Member"/>
    <n v="6"/>
    <s v="Founder Member, Welfare Officer"/>
    <m/>
    <s v="."/>
    <n v="87"/>
    <n v="4"/>
    <s v="Bert"/>
    <s v="JOHNS"/>
    <n v="14"/>
    <m/>
    <s v="BRYCE"/>
    <s v="423 360"/>
    <x v="11"/>
  </r>
  <r>
    <x v="33"/>
    <s v="Widower"/>
    <m/>
    <s v="40, Stanley Street, Bourne, PE10 9BL"/>
    <s v="421 872"/>
    <s v="alan290jones@btinternet.com"/>
    <s v="R A G"/>
    <m/>
    <d v="1921-10-13T00:00:00"/>
    <d v="1988-03-28T00:00:00"/>
    <s v="Member"/>
    <n v="12"/>
    <s v="Founder Member, Past President (2008) "/>
    <m/>
    <s v="."/>
    <n v="90"/>
    <n v="10"/>
    <s v="Alan"/>
    <s v="JONES"/>
    <n v="13"/>
    <m/>
    <s v="SEARL"/>
    <s v="421 872"/>
    <x v="2"/>
  </r>
  <r>
    <x v="34"/>
    <s v="Sheila"/>
    <s v="21 May"/>
    <s v="35, Meadowgate, Bourne, PE10 9EY"/>
    <s v="423 984"/>
    <m/>
    <s v="C R"/>
    <m/>
    <d v="1929-05-22T00:00:00"/>
    <d v="1989-09-10T00:00:00"/>
    <s v="Member"/>
    <n v="21"/>
    <s v="."/>
    <m/>
    <s v="."/>
    <n v="82"/>
    <n v="5"/>
    <s v="Roy"/>
    <s v="KELBY R"/>
    <n v="22"/>
    <m/>
    <s v="BRYCE"/>
    <s v="423 984"/>
    <x v="8"/>
  </r>
  <r>
    <x v="35"/>
    <s v="Dot"/>
    <s v="18 July"/>
    <s v="29, St. Paul's Gardens, Bourne, PE10 9JH"/>
    <s v="421 633"/>
    <m/>
    <s v="W E"/>
    <m/>
    <d v="1926-10-03T00:00:00"/>
    <d v="1988-03-28T00:00:00"/>
    <s v="Member"/>
    <n v="10"/>
    <s v="Founder Member, Social Committee"/>
    <m/>
    <s v="."/>
    <n v="85"/>
    <n v="10"/>
    <s v="Ted"/>
    <s v="KELBY T"/>
    <n v="3"/>
    <m/>
    <s v="BRYCE"/>
    <s v="421 633"/>
    <x v="9"/>
  </r>
  <r>
    <x v="36"/>
    <s v="Carole"/>
    <s v="15 July"/>
    <s v="124, Beech Avenue, Bourne, PE10 9RB"/>
    <s v="421 891"/>
    <s v="kitchener750@btinternet.com"/>
    <s v="R"/>
    <m/>
    <d v="1940-04-16T00:00:00"/>
    <d v="2001-08-10T00:00:00"/>
    <s v="Member"/>
    <n v="61"/>
    <s v="."/>
    <m/>
    <s v="."/>
    <n v="71"/>
    <n v="4"/>
    <s v="Robert"/>
    <s v="KITCHENER"/>
    <n v="16"/>
    <m/>
    <s v="EDEN"/>
    <s v="421 891"/>
    <x v="9"/>
  </r>
  <r>
    <x v="37"/>
    <s v="Muriel"/>
    <s v="30 March"/>
    <s v="5, Lonsdale Grove, Bourne, PE10 9UE"/>
    <s v="394 740"/>
    <m/>
    <s v="F"/>
    <m/>
    <d v="1926-06-25T00:00:00"/>
    <d v="1995-09-10T00:00:00"/>
    <s v="Member"/>
    <n v="39"/>
    <s v="."/>
    <m/>
    <s v="."/>
    <n v="85"/>
    <n v="6"/>
    <s v="Frank"/>
    <s v="LAZENBY"/>
    <n v="25"/>
    <m/>
    <s v="SEARL"/>
    <s v="394 740"/>
    <x v="4"/>
  </r>
  <r>
    <x v="38"/>
    <s v="Helen Christian"/>
    <s v="10 April"/>
    <s v="68 Kingsway, Bourne, PE10 9DL"/>
    <s v="421 332"/>
    <m/>
    <s v="A"/>
    <m/>
    <d v="1940-06-08T00:00:00"/>
    <d v="2008-12-08T00:00:00"/>
    <s v="Member"/>
    <n v="97"/>
    <m/>
    <m/>
    <m/>
    <n v="71"/>
    <n v="6"/>
    <s v="Arthur"/>
    <s v="LIGHTFOOT"/>
    <n v="8"/>
    <m/>
    <s v="SEARL"/>
    <s v="421 332"/>
    <x v="1"/>
  </r>
  <r>
    <x v="39"/>
    <m/>
    <m/>
    <s v="13 East Street, Rippingale, Bourne, PE10 0SS"/>
    <s v="440 344"/>
    <m/>
    <s v="J"/>
    <m/>
    <d v="1937-10-19T00:00:00"/>
    <d v="2009-09-14T00:00:00"/>
    <s v="Member"/>
    <n v="103"/>
    <m/>
    <m/>
    <m/>
    <n v="74"/>
    <n v="10"/>
    <s v="John"/>
    <s v="MACMILLAN"/>
    <n v="19"/>
    <m/>
    <s v="STUBBS"/>
    <s v="440 344"/>
    <x v="2"/>
  </r>
  <r>
    <x v="40"/>
    <s v="Sheila"/>
    <s v="28 July"/>
    <s v="42 Gladstone Street PE10 9AX"/>
    <s v="426 298"/>
    <m/>
    <s v="H M D"/>
    <m/>
    <d v="1932-02-06T00:00:00"/>
    <d v="2008-05-12T00:00:00"/>
    <s v="Member"/>
    <n v="85"/>
    <s v="MBE  From Bourne Probus"/>
    <m/>
    <m/>
    <n v="79"/>
    <n v="2"/>
    <s v="Nobby"/>
    <s v="MIDDLETON"/>
    <n v="6"/>
    <m/>
    <s v="STUBBS"/>
    <s v="426 298"/>
    <x v="9"/>
  </r>
  <r>
    <x v="41"/>
    <s v="Barbara"/>
    <s v="01 May"/>
    <s v="48, Grosvenor Ave., Bourne PE10 9HU"/>
    <s v="393 031"/>
    <s v="p.e.page@btinternet.com"/>
    <s v="P E"/>
    <s v="Secretary"/>
    <d v="1938-08-12T00:00:00"/>
    <d v="2007-08-13T00:00:00"/>
    <s v="Member"/>
    <n v="79"/>
    <s v="Secretary 2011-"/>
    <m/>
    <s v="."/>
    <n v="73"/>
    <n v="8"/>
    <s v="Peter"/>
    <s v="PAGE"/>
    <n v="12"/>
    <m/>
    <s v="PAGE"/>
    <s v="393 031"/>
    <x v="8"/>
  </r>
  <r>
    <x v="42"/>
    <s v="Valerie"/>
    <s v="13 July"/>
    <s v="Wheatlands, 86A Northorpe, Thurlby, Bourne PE10 0HJ"/>
    <s v="424 128"/>
    <m/>
    <s v="T H"/>
    <m/>
    <d v="1937-11-20T00:00:00"/>
    <d v="2008-07-14T00:00:00"/>
    <s v="Member"/>
    <n v="95"/>
    <m/>
    <m/>
    <m/>
    <n v="74"/>
    <n v="11"/>
    <s v="Trevor"/>
    <s v="PEACOCK"/>
    <n v="20"/>
    <m/>
    <s v="STUBBS"/>
    <s v="424 128"/>
    <x v="9"/>
  </r>
  <r>
    <x v="43"/>
    <s v="Kathleen"/>
    <s v="11 June"/>
    <s v="3, Barkston Close, Bourne. PE10 9UB"/>
    <s v="423 950"/>
    <m/>
    <s v="R"/>
    <m/>
    <d v="1935-05-26T00:00:00"/>
    <d v="2007-01-08T00:00:00"/>
    <s v="Member"/>
    <n v="76"/>
    <s v="."/>
    <m/>
    <s v="."/>
    <n v="76"/>
    <n v="5"/>
    <s v="Ron"/>
    <s v="PEARSON"/>
    <n v="26"/>
    <m/>
    <s v="STUBBS"/>
    <s v="423 950"/>
    <x v="7"/>
  </r>
  <r>
    <x v="44"/>
    <s v="Pauline"/>
    <s v="10 July"/>
    <s v="4 Quayside West, Elsea Park, Bourne PE10 0QL"/>
    <s v="424 708"/>
    <s v="pandgpickett@btinternet.com"/>
    <s v="G A"/>
    <m/>
    <d v="1935-10-21T00:00:00"/>
    <d v="2008-05-12T00:00:00"/>
    <s v="Member"/>
    <n v="86"/>
    <s v="From Bourne Probus"/>
    <m/>
    <m/>
    <n v="76"/>
    <n v="10"/>
    <s v="George"/>
    <s v="PICKETT"/>
    <n v="21"/>
    <m/>
    <s v="STUBBS"/>
    <s v="424 708"/>
    <x v="9"/>
  </r>
  <r>
    <x v="45"/>
    <s v="Irene"/>
    <s v="28 February"/>
    <s v="57, South Road, Bourne, PE10 9JD"/>
    <s v="393 641"/>
    <s v="delboyrob@aol.com"/>
    <s v="D"/>
    <m/>
    <d v="1925-10-04T00:00:00"/>
    <d v="2000-11-12T00:00:00"/>
    <s v="Member"/>
    <n v="58"/>
    <s v="."/>
    <m/>
    <s v="."/>
    <n v="86"/>
    <n v="10"/>
    <s v="Derek"/>
    <s v="ROBINSON"/>
    <n v="4"/>
    <m/>
    <s v="RYLOTT"/>
    <s v="393 641"/>
    <x v="10"/>
  </r>
  <r>
    <x v="46"/>
    <s v="Marie"/>
    <s v="06 December"/>
    <s v="24 Lavender Way, Bourne PE10 9TT"/>
    <s v="394 572"/>
    <m/>
    <s v="F"/>
    <s v="Press Officer"/>
    <d v="1933-01-26T00:00:00"/>
    <s v="."/>
    <s v="Member"/>
    <n v="84"/>
    <s v="Press Officer 2010-"/>
    <m/>
    <s v="."/>
    <n v="78"/>
    <n v="1"/>
    <s v="Frank"/>
    <s v="RYLOTT"/>
    <n v="26"/>
    <m/>
    <s v="PAGE"/>
    <s v="394 572"/>
    <x v="11"/>
  </r>
  <r>
    <x v="47"/>
    <s v="Dorothy"/>
    <s v="01 August"/>
    <s v="39 Saxon Way, Bourne PE10 9QY"/>
    <s v="394 630"/>
    <s v="salmogeo2774@btinternet.com"/>
    <s v="G"/>
    <m/>
    <d v="1936-03-27T00:00:00"/>
    <d v="2008-07-14T00:00:00"/>
    <s v="Member"/>
    <n v="90"/>
    <m/>
    <m/>
    <m/>
    <n v="75"/>
    <n v="3"/>
    <s v="George"/>
    <s v="SALMON G"/>
    <n v="27"/>
    <m/>
    <s v="SEARL"/>
    <s v="394 630"/>
    <x v="5"/>
  </r>
  <r>
    <x v="48"/>
    <s v="Widower"/>
    <m/>
    <s v="58, Gladstone Street, Bourne, PE10 9AX"/>
    <s v="424 916"/>
    <s v="richard.salmon@sky.com"/>
    <s v="R H"/>
    <m/>
    <d v="1925-05-22T00:00:00"/>
    <d v="2003-06-09T00:00:00"/>
    <s v="Member"/>
    <n v="64"/>
    <s v="."/>
    <m/>
    <s v="."/>
    <n v="86"/>
    <n v="5"/>
    <s v="Richard"/>
    <s v="SALMON R"/>
    <n v="22"/>
    <m/>
    <s v="RYLOTT"/>
    <s v="424 916"/>
    <x v="2"/>
  </r>
  <r>
    <x v="49"/>
    <s v="Jackie"/>
    <s v="24 August"/>
    <s v="6 Lilac Close, Bourne. PE10 9TS"/>
    <s v="422 518"/>
    <s v="chris@thecjsnetwork.com"/>
    <s v="C"/>
    <s v="Welfare Assistant 1"/>
    <d v="1943-07-29T00:00:00"/>
    <d v="2007-03-12T00:00:00"/>
    <s v="Member"/>
    <n v="77"/>
    <s v="Secretary (2008-2010), Welfare Assistant 2011-"/>
    <m/>
    <s v="."/>
    <n v="68"/>
    <n v="7"/>
    <s v="Chris"/>
    <s v="SEARL"/>
    <n v="29"/>
    <m/>
    <s v="PAGE"/>
    <s v="422 518"/>
    <x v="5"/>
  </r>
  <r>
    <x v="50"/>
    <s v="Betty"/>
    <m/>
    <s v="29, Mill Drove, Bourne, PE10 9BY"/>
    <s v="422 463"/>
    <m/>
    <s v="J"/>
    <m/>
    <d v="1925-05-10T00:00:00"/>
    <d v="1991-10-06T00:00:00"/>
    <s v="Member"/>
    <n v="26"/>
    <s v="."/>
    <s v="VEG Will notify if coming"/>
    <s v="."/>
    <n v="86"/>
    <n v="5"/>
    <s v="Joe"/>
    <s v="SHARPE"/>
    <n v="10"/>
    <m/>
    <s v="RYLOTT"/>
    <s v="422 463"/>
    <x v="2"/>
  </r>
  <r>
    <x v="51"/>
    <s v="Widower"/>
    <m/>
    <s v="Bluebell Cottage, Cawthorpe, Bourne, PE10 0AR"/>
    <s v="426 687"/>
    <m/>
    <s v="W"/>
    <m/>
    <d v="1924-03-17T00:00:00"/>
    <d v="2003-10-03T00:00:00"/>
    <s v="Member"/>
    <n v="63"/>
    <s v="Wellfare Officer"/>
    <m/>
    <s v="."/>
    <n v="87"/>
    <n v="3"/>
    <s v="Bill"/>
    <s v="SMEDLEY"/>
    <n v="17"/>
    <m/>
    <s v="RYLOTT"/>
    <s v="426 687"/>
    <x v="2"/>
  </r>
  <r>
    <x v="52"/>
    <s v="Margaret"/>
    <s v="19 July"/>
    <s v="9, High Street, Thurlby, Bourne PE10 0ED"/>
    <s v="423 647"/>
    <s v="j.spooner153@btinternet.com"/>
    <s v="J"/>
    <s v=" President"/>
    <d v="1941-03-15T00:00:00"/>
    <d v="2006-08-14T00:00:00"/>
    <s v="Member"/>
    <n v="74"/>
    <s v="President 2011"/>
    <m/>
    <s v="."/>
    <n v="70"/>
    <n v="3"/>
    <s v="John"/>
    <s v="SPOONER"/>
    <n v="15"/>
    <m/>
    <s v="PAGE"/>
    <s v="423 647"/>
    <x v="9"/>
  </r>
  <r>
    <x v="53"/>
    <s v="Rita"/>
    <s v="18 January"/>
    <s v="2 Saxon Way, Bourne, PE10 9QX"/>
    <s v="393 076"/>
    <s v="alstubbs@btinternet.com"/>
    <s v="A L"/>
    <s v="Speaker Finder"/>
    <d v="1935-04-27T00:00:00"/>
    <d v="2009-09-14T00:00:00"/>
    <s v="Member"/>
    <n v="104"/>
    <s v="Speaker Finder 2011-"/>
    <m/>
    <m/>
    <n v="76"/>
    <n v="4"/>
    <s v="Tony"/>
    <s v="STUBBS"/>
    <n v="27"/>
    <m/>
    <s v="PAGE"/>
    <s v="393 076"/>
    <x v="2"/>
  </r>
  <r>
    <x v="54"/>
    <s v="."/>
    <m/>
    <s v="Church View Farm, Folkingham Road, Morton, Bourne, PE10 0NS "/>
    <s v="570 322"/>
    <s v="TAYNEV24@AOL.COM"/>
    <s v="N"/>
    <m/>
    <d v="1933-03-24T00:00:00"/>
    <d v="2008-12-08T00:00:00"/>
    <s v="Member"/>
    <n v="96"/>
    <s v="."/>
    <m/>
    <s v="."/>
    <n v="78"/>
    <n v="3"/>
    <s v="Neville"/>
    <s v="TAYLOR"/>
    <n v="24"/>
    <m/>
    <s v="RYLOTT"/>
    <s v="570 322"/>
    <x v="2"/>
  </r>
  <r>
    <x v="55"/>
    <s v="Mavis"/>
    <s v="03 July"/>
    <s v="4, Maple Gardens, Bourne, PE10 9DW"/>
    <s v="423 693"/>
    <m/>
    <s v="P"/>
    <m/>
    <d v="2008-12-29T00:00:00"/>
    <d v="2002-01-14T00:00:00"/>
    <s v="Member"/>
    <n v="62"/>
    <s v="."/>
    <m/>
    <s v="."/>
    <n v="3"/>
    <n v="12"/>
    <s v="Peter"/>
    <s v="TORY"/>
    <n v="29"/>
    <m/>
    <s v="SEARL"/>
    <s v="423 693"/>
    <x v="9"/>
  </r>
  <r>
    <x v="56"/>
    <s v="Celia "/>
    <s v="29 September"/>
    <s v="39 Swallow Hill, Thurlby, Bourne, PE10 0JB"/>
    <s v="423 970"/>
    <s v="tom.trask@btinternet.com"/>
    <s v="T W"/>
    <m/>
    <d v="1944-05-09T00:00:00"/>
    <d v="2009-07-13T00:00:00"/>
    <s v="Member"/>
    <n v="102"/>
    <m/>
    <m/>
    <m/>
    <n v="67"/>
    <n v="5"/>
    <s v="Tom"/>
    <s v="TRASK"/>
    <n v="9"/>
    <m/>
    <s v="CORPE"/>
    <s v="423 970"/>
    <x v="3"/>
  </r>
  <r>
    <x v="57"/>
    <s v="Kathline"/>
    <s v="22 December"/>
    <s v="100, Northorpe, Thurlby, Bourne, PE10 0HZ"/>
    <s v="422 478"/>
    <m/>
    <s v="P"/>
    <m/>
    <d v="1926-03-02T00:00:00"/>
    <d v="1997-09-06T00:00:00"/>
    <s v="Member"/>
    <n v="44"/>
    <s v="."/>
    <m/>
    <s v="."/>
    <n v="85"/>
    <n v="3"/>
    <s v="Peter"/>
    <s v="WADE"/>
    <n v="2"/>
    <m/>
    <s v="EDEN"/>
    <s v="422 478"/>
    <x v="11"/>
  </r>
  <r>
    <x v="58"/>
    <s v="Celia"/>
    <s v="22 September"/>
    <s v="14b, West Road, Bourne PE10 9PS"/>
    <s v="423 322"/>
    <s v="celronw14@talktalk.net"/>
    <s v="R"/>
    <s v="Past President"/>
    <d v="1935-09-21T00:00:00"/>
    <d v="2006-02-13T00:00:00"/>
    <s v="Member"/>
    <n v="72"/>
    <s v="Speaker Finder 2008, Vice President 2009, President 2010"/>
    <m/>
    <s v="."/>
    <n v="76"/>
    <n v="9"/>
    <s v="Ron"/>
    <s v="WATSON"/>
    <n v="21"/>
    <m/>
    <s v="PAGE"/>
    <s v="423 322"/>
    <x v="3"/>
  </r>
  <r>
    <x v="59"/>
    <s v="Jacqueline"/>
    <s v="10 December"/>
    <s v="1 Dorchester Avenue PE10 9HX"/>
    <s v="394 151"/>
    <s v="tawindle@aol.com"/>
    <s v="T"/>
    <m/>
    <d v="1940-03-30T00:00:00"/>
    <d v="2007-08-13T00:00:00"/>
    <s v="Member"/>
    <n v="80"/>
    <s v="."/>
    <m/>
    <s v="."/>
    <n v="71"/>
    <n v="3"/>
    <s v="Trevor"/>
    <s v="WINDLE"/>
    <n v="30"/>
    <m/>
    <s v="EDEN"/>
    <s v="394 151"/>
    <x v="11"/>
  </r>
  <r>
    <x v="60"/>
    <s v="Widower"/>
    <m/>
    <s v="12 The Green,  Thurlby, Bourne PE10 0HB"/>
    <s v="423 390"/>
    <m/>
    <s v="C S"/>
    <m/>
    <d v="1935-03-11T00:00:00"/>
    <d v="2008-07-14T00:00:00"/>
    <s v="Member"/>
    <n v="92"/>
    <m/>
    <m/>
    <m/>
    <n v="76"/>
    <n v="3"/>
    <s v="Colin"/>
    <s v="YORK"/>
    <n v="11"/>
    <m/>
    <s v="SEARL"/>
    <s v="423 390"/>
    <x v="2"/>
  </r>
  <r>
    <x v="61"/>
    <m/>
    <m/>
    <m/>
    <m/>
    <m/>
    <m/>
    <m/>
    <m/>
    <m/>
    <m/>
    <m/>
    <m/>
    <m/>
    <m/>
    <s v="-"/>
    <m/>
    <m/>
    <m/>
    <m/>
    <m/>
    <m/>
    <n v="0"/>
    <x v="2"/>
  </r>
  <r>
    <x v="61"/>
    <m/>
    <m/>
    <m/>
    <m/>
    <m/>
    <m/>
    <m/>
    <m/>
    <m/>
    <m/>
    <m/>
    <m/>
    <m/>
    <m/>
    <s v="-"/>
    <m/>
    <m/>
    <m/>
    <m/>
    <m/>
    <m/>
    <n v="0"/>
    <x v="2"/>
  </r>
  <r>
    <x v="61"/>
    <m/>
    <m/>
    <m/>
    <m/>
    <m/>
    <m/>
    <m/>
    <m/>
    <m/>
    <m/>
    <m/>
    <m/>
    <m/>
    <m/>
    <s v="-"/>
    <m/>
    <m/>
    <m/>
    <m/>
    <m/>
    <m/>
    <n v="0"/>
    <x v="2"/>
  </r>
  <r>
    <x v="61"/>
    <m/>
    <m/>
    <m/>
    <m/>
    <m/>
    <m/>
    <m/>
    <m/>
    <m/>
    <m/>
    <m/>
    <m/>
    <m/>
    <m/>
    <s v="-"/>
    <m/>
    <m/>
    <n v="0"/>
    <m/>
    <m/>
    <n v="0"/>
    <n v="0"/>
    <x v="2"/>
  </r>
  <r>
    <x v="61"/>
    <m/>
    <m/>
    <m/>
    <m/>
    <m/>
    <m/>
    <m/>
    <m/>
    <m/>
    <m/>
    <m/>
    <m/>
    <m/>
    <m/>
    <s v="-"/>
    <m/>
    <m/>
    <n v="0"/>
    <m/>
    <m/>
    <n v="0"/>
    <n v="0"/>
    <x v="2"/>
  </r>
  <r>
    <x v="61"/>
    <m/>
    <m/>
    <s v=" "/>
    <m/>
    <m/>
    <m/>
    <m/>
    <m/>
    <m/>
    <m/>
    <m/>
    <m/>
    <m/>
    <m/>
    <s v="-"/>
    <m/>
    <n v="0"/>
    <n v="0"/>
    <n v="0"/>
    <m/>
    <n v="0"/>
    <n v="0"/>
    <x v="2"/>
  </r>
  <r>
    <x v="61"/>
    <m/>
    <m/>
    <m/>
    <m/>
    <m/>
    <m/>
    <m/>
    <m/>
    <m/>
    <m/>
    <m/>
    <m/>
    <m/>
    <m/>
    <s v="-"/>
    <m/>
    <m/>
    <n v="0"/>
    <m/>
    <m/>
    <n v="0"/>
    <n v="0"/>
    <x v="2"/>
  </r>
  <r>
    <x v="61"/>
    <m/>
    <m/>
    <s v=" "/>
    <m/>
    <m/>
    <m/>
    <m/>
    <m/>
    <m/>
    <m/>
    <m/>
    <m/>
    <m/>
    <m/>
    <s v="-"/>
    <m/>
    <n v="0"/>
    <n v="0"/>
    <n v="0"/>
    <m/>
    <n v="0"/>
    <n v="0"/>
    <x v="2"/>
  </r>
  <r>
    <x v="62"/>
    <s v="Widower"/>
    <m/>
    <s v="34, Browning Court, Manning Road, Bourne, PE10 9FA"/>
    <s v="425 647"/>
    <m/>
    <s v="R"/>
    <m/>
    <d v="1922-03-30T00:00:00"/>
    <d v="2006-07-10T00:00:00"/>
    <s v="Honorary"/>
    <n v="73"/>
    <s v="Founder Member Left Dec 2002 rejoined July 2006, Honorary Member"/>
    <m/>
    <s v="."/>
    <n v="89"/>
    <n v="3"/>
    <s v="Ron"/>
    <s v="PRIEST"/>
    <n v="30"/>
    <m/>
    <s v="CORPE"/>
    <s v="425 647"/>
    <x v="2"/>
  </r>
  <r>
    <x v="63"/>
    <s v="Jean"/>
    <m/>
    <s v="1, Tudor Close, Thurlby, Bourne, PE10 0QJ"/>
    <s v="423 645"/>
    <s v="jeanjohnhitchman@btinternet.com"/>
    <s v="A J"/>
    <m/>
    <d v="1923-02-02T00:00:00"/>
    <d v="1988-03-28T00:00:00"/>
    <s v="Honorary"/>
    <n v="4"/>
    <s v="Founder Member, Speaker Finder, 1994 President"/>
    <m/>
    <s v="."/>
    <n v="88"/>
    <n v="2"/>
    <s v="John"/>
    <s v="HITCHMAN"/>
    <n v="2"/>
    <m/>
    <s v="SEARL"/>
    <s v="423 645"/>
    <x v="2"/>
  </r>
  <r>
    <x v="64"/>
    <s v="Connie"/>
    <m/>
    <s v="56, Grosvenor Avenue, Bourne, PE10 9HU"/>
    <s v="423 456"/>
    <m/>
    <s v="K"/>
    <m/>
    <d v="1924-12-10T00:00:00"/>
    <d v="1994-07-11T00:00:00"/>
    <s v="Honorary"/>
    <n v="35"/>
    <s v="."/>
    <m/>
    <s v="."/>
    <n v="87"/>
    <n v="12"/>
    <s v="Ken"/>
    <s v="REES"/>
    <n v="10"/>
    <m/>
    <s v="CORPE"/>
    <s v="423 456"/>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5" cacheId="0" applyNumberFormats="0" applyBorderFormats="0" applyFontFormats="0" applyPatternFormats="0" applyAlignmentFormats="0" applyWidthHeightFormats="1" dataCaption="Values" updatedVersion="4" minRefreshableVersion="3" asteriskTotals="1" showCalcMbrs="0" useAutoFormatting="1" rowGrandTotals="0" colGrandTotals="0" itemPrintTitles="1" createdVersion="3" indent="0" outline="1" outlineData="1" multipleFieldFilters="0">
  <location ref="G16:H25" firstHeaderRow="1" firstDataRow="2" firstDataCol="1"/>
  <pivotFields count="24">
    <pivotField axis="axisCol" showAll="0">
      <items count="17">
        <item h="1" x="1"/>
        <item h="1" x="8"/>
        <item x="4"/>
        <item h="1" x="10"/>
        <item h="1" x="0"/>
        <item h="1" m="1" x="15"/>
        <item h="1" x="12"/>
        <item h="1" x="2"/>
        <item h="1" x="6"/>
        <item h="1" x="11"/>
        <item h="1" x="5"/>
        <item h="1" x="9"/>
        <item h="1" x="3"/>
        <item h="1" m="1" x="14"/>
        <item h="1" x="7"/>
        <item h="1" m="1" x="13"/>
        <item t="default"/>
      </items>
    </pivotField>
    <pivotField showAll="0" defaultSubtotal="0"/>
    <pivotField axis="axisRow" showAll="0">
      <items count="91">
        <item x="71"/>
        <item x="82"/>
        <item x="78"/>
        <item x="76"/>
        <item x="80"/>
        <item x="0"/>
        <item x="1"/>
        <item x="3"/>
        <item x="5"/>
        <item x="6"/>
        <item x="7"/>
        <item x="9"/>
        <item x="10"/>
        <item x="11"/>
        <item x="12"/>
        <item x="13"/>
        <item x="15"/>
        <item x="16"/>
        <item x="17"/>
        <item x="74"/>
        <item x="81"/>
        <item x="18"/>
        <item x="19"/>
        <item x="20"/>
        <item x="21"/>
        <item x="23"/>
        <item x="24"/>
        <item x="79"/>
        <item x="25"/>
        <item x="26"/>
        <item x="27"/>
        <item x="63"/>
        <item x="28"/>
        <item x="29"/>
        <item x="30"/>
        <item x="70"/>
        <item x="66"/>
        <item x="31"/>
        <item x="32"/>
        <item x="33"/>
        <item x="34"/>
        <item x="35"/>
        <item x="36"/>
        <item x="37"/>
        <item x="38"/>
        <item x="77"/>
        <item x="39"/>
        <item x="40"/>
        <item x="89"/>
        <item x="68"/>
        <item x="75"/>
        <item x="41"/>
        <item x="42"/>
        <item x="43"/>
        <item x="44"/>
        <item x="62"/>
        <item x="64"/>
        <item x="45"/>
        <item x="46"/>
        <item x="73"/>
        <item x="47"/>
        <item x="48"/>
        <item x="49"/>
        <item x="50"/>
        <item x="51"/>
        <item x="52"/>
        <item x="53"/>
        <item x="54"/>
        <item x="55"/>
        <item x="56"/>
        <item x="57"/>
        <item x="58"/>
        <item x="59"/>
        <item x="60"/>
        <item x="61"/>
        <item x="2"/>
        <item x="69"/>
        <item x="72"/>
        <item x="4"/>
        <item x="88"/>
        <item x="8"/>
        <item x="65"/>
        <item x="14"/>
        <item x="67"/>
        <item x="84"/>
        <item x="83"/>
        <item x="22"/>
        <item x="85"/>
        <item x="86"/>
        <item x="87"/>
        <item t="default"/>
      </items>
    </pivotField>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defaultSubtotal="0"/>
    <pivotField showAll="0"/>
    <pivotField showAll="0"/>
    <pivotField showAll="0"/>
    <pivotField showAll="0"/>
  </pivotFields>
  <rowFields count="1">
    <field x="2"/>
  </rowFields>
  <rowItems count="8">
    <i>
      <x v="12"/>
    </i>
    <i>
      <x v="13"/>
    </i>
    <i>
      <x v="17"/>
    </i>
    <i>
      <x v="29"/>
    </i>
    <i>
      <x v="42"/>
    </i>
    <i>
      <x v="70"/>
    </i>
    <i>
      <x v="72"/>
    </i>
    <i>
      <x v="80"/>
    </i>
  </rowItems>
  <colFields count="1">
    <field x="0"/>
  </colFields>
  <colItems count="1">
    <i>
      <x v="2"/>
    </i>
  </colItems>
  <formats count="5">
    <format dxfId="256">
      <pivotArea type="origin" dataOnly="0" labelOnly="1" outline="0" fieldPosition="0"/>
    </format>
    <format dxfId="255">
      <pivotArea field="2" type="button" dataOnly="0" labelOnly="1" outline="0" axis="axisRow" fieldPosition="0"/>
    </format>
    <format dxfId="254">
      <pivotArea outline="0" collapsedLevelsAreSubtotals="1" fieldPosition="0"/>
    </format>
    <format dxfId="253">
      <pivotArea dataOnly="0" labelOnly="1" fieldPosition="0">
        <references count="1">
          <reference field="2" count="11">
            <x v="9"/>
            <x v="16"/>
            <x v="23"/>
            <x v="32"/>
            <x v="33"/>
            <x v="37"/>
            <x v="39"/>
            <x v="58"/>
            <x v="62"/>
            <x v="65"/>
            <x v="71"/>
          </reference>
        </references>
      </pivotArea>
    </format>
    <format dxfId="10">
      <pivotArea type="all" dataOnly="0" outline="0" fieldPosition="0"/>
    </format>
  </formats>
  <pivotTableStyleInfo name="PivotStyleLight16" showRowHeaders="1" showColHeaders="1" showRowStripes="0" showColStripes="0" showLastColumn="1"/>
</pivotTableDefinition>
</file>

<file path=xl/pivotTables/pivotTable10.xml><?xml version="1.0" encoding="utf-8"?>
<pivotTableDefinition xmlns="http://schemas.openxmlformats.org/spreadsheetml/2006/main" name="PivotTable15" cacheId="0" applyNumberFormats="0" applyBorderFormats="0" applyFontFormats="0" applyPatternFormats="0" applyAlignmentFormats="0" applyWidthHeightFormats="1" dataCaption="Values" updatedVersion="4" minRefreshableVersion="3" asteriskTotals="1" showCalcMbrs="0" useAutoFormatting="1" rowGrandTotals="0" colGrandTotals="0" itemPrintTitles="1" createdVersion="3" indent="0" outline="1" outlineData="1" multipleFieldFilters="0">
  <location ref="B32:C40" firstHeaderRow="1" firstDataRow="2" firstDataCol="1"/>
  <pivotFields count="24">
    <pivotField axis="axisCol" showAll="0">
      <items count="17">
        <item h="1" x="1"/>
        <item h="1" x="8"/>
        <item h="1" x="4"/>
        <item h="1" x="10"/>
        <item x="0"/>
        <item h="1" m="1" x="15"/>
        <item h="1" x="12"/>
        <item h="1" x="2"/>
        <item h="1" x="6"/>
        <item h="1" x="11"/>
        <item h="1" x="5"/>
        <item h="1" x="9"/>
        <item h="1" x="3"/>
        <item h="1" m="1" x="14"/>
        <item h="1" x="7"/>
        <item h="1" m="1" x="13"/>
        <item t="default"/>
      </items>
    </pivotField>
    <pivotField showAll="0" defaultSubtotal="0"/>
    <pivotField axis="axisRow" showAll="0">
      <items count="91">
        <item x="71"/>
        <item x="82"/>
        <item x="78"/>
        <item x="76"/>
        <item x="80"/>
        <item x="0"/>
        <item x="1"/>
        <item x="3"/>
        <item x="5"/>
        <item x="6"/>
        <item x="7"/>
        <item x="9"/>
        <item x="10"/>
        <item x="11"/>
        <item x="12"/>
        <item x="13"/>
        <item x="15"/>
        <item x="16"/>
        <item x="17"/>
        <item x="74"/>
        <item x="81"/>
        <item x="18"/>
        <item x="19"/>
        <item x="20"/>
        <item x="21"/>
        <item x="23"/>
        <item x="24"/>
        <item x="79"/>
        <item x="25"/>
        <item x="26"/>
        <item x="27"/>
        <item x="63"/>
        <item x="28"/>
        <item x="29"/>
        <item x="30"/>
        <item x="70"/>
        <item x="66"/>
        <item x="31"/>
        <item x="32"/>
        <item x="33"/>
        <item x="34"/>
        <item x="35"/>
        <item x="36"/>
        <item x="37"/>
        <item x="38"/>
        <item x="77"/>
        <item x="39"/>
        <item x="40"/>
        <item x="89"/>
        <item x="68"/>
        <item x="75"/>
        <item x="41"/>
        <item x="42"/>
        <item x="43"/>
        <item x="44"/>
        <item x="62"/>
        <item x="64"/>
        <item x="45"/>
        <item x="46"/>
        <item x="73"/>
        <item x="47"/>
        <item x="48"/>
        <item x="49"/>
        <item x="50"/>
        <item x="51"/>
        <item x="52"/>
        <item x="53"/>
        <item x="54"/>
        <item x="55"/>
        <item x="56"/>
        <item x="57"/>
        <item x="58"/>
        <item x="59"/>
        <item x="60"/>
        <item x="61"/>
        <item x="2"/>
        <item x="69"/>
        <item x="72"/>
        <item x="4"/>
        <item x="88"/>
        <item x="8"/>
        <item x="65"/>
        <item x="14"/>
        <item x="67"/>
        <item x="84"/>
        <item x="83"/>
        <item x="22"/>
        <item x="85"/>
        <item x="86"/>
        <item x="87"/>
        <item t="default"/>
      </items>
    </pivotField>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defaultSubtotal="0"/>
    <pivotField showAll="0"/>
    <pivotField showAll="0"/>
    <pivotField showAll="0"/>
    <pivotField showAll="0"/>
  </pivotFields>
  <rowFields count="1">
    <field x="2"/>
  </rowFields>
  <rowItems count="7">
    <i>
      <x v="5"/>
    </i>
    <i>
      <x v="6"/>
    </i>
    <i>
      <x v="7"/>
    </i>
    <i>
      <x v="8"/>
    </i>
    <i>
      <x v="10"/>
    </i>
    <i>
      <x v="11"/>
    </i>
    <i>
      <x v="14"/>
    </i>
  </rowItems>
  <colFields count="1">
    <field x="0"/>
  </colFields>
  <colItems count="1">
    <i>
      <x v="4"/>
    </i>
  </colItems>
  <formats count="5">
    <format dxfId="296">
      <pivotArea type="origin" dataOnly="0" labelOnly="1" outline="0" fieldPosition="0"/>
    </format>
    <format dxfId="295">
      <pivotArea field="2" type="button" dataOnly="0" labelOnly="1" outline="0" axis="axisRow" fieldPosition="0"/>
    </format>
    <format dxfId="294">
      <pivotArea outline="0" collapsedLevelsAreSubtotals="1" fieldPosition="0"/>
    </format>
    <format dxfId="293">
      <pivotArea dataOnly="0" labelOnly="1" fieldPosition="0">
        <references count="1">
          <reference field="2" count="11">
            <x v="9"/>
            <x v="16"/>
            <x v="23"/>
            <x v="32"/>
            <x v="33"/>
            <x v="37"/>
            <x v="39"/>
            <x v="58"/>
            <x v="62"/>
            <x v="65"/>
            <x v="71"/>
          </reference>
        </references>
      </pivotArea>
    </format>
    <format dxfId="1">
      <pivotArea type="all" dataOnly="0" outline="0" fieldPosition="0"/>
    </format>
  </formats>
  <pivotTableStyleInfo name="PivotStyleLight16" showRowHeaders="1" showColHeaders="1" showRowStripes="0" showColStripes="0" showLastColumn="1"/>
</pivotTableDefinition>
</file>

<file path=xl/pivotTables/pivotTable11.xml><?xml version="1.0" encoding="utf-8"?>
<pivotTableDefinition xmlns="http://schemas.openxmlformats.org/spreadsheetml/2006/main" name="PivotTable14" cacheId="0" applyNumberFormats="0" applyBorderFormats="0" applyFontFormats="0" applyPatternFormats="0" applyAlignmentFormats="0" applyWidthHeightFormats="1" dataCaption="Values" updatedVersion="4" minRefreshableVersion="3" asteriskTotals="1" showCalcMbrs="0" useAutoFormatting="1" rowGrandTotals="0" colGrandTotals="0" itemPrintTitles="1" createdVersion="3" indent="0" outline="1" outlineData="1" multipleFieldFilters="0">
  <location ref="G29:H37" firstHeaderRow="1" firstDataRow="2" firstDataCol="1"/>
  <pivotFields count="24">
    <pivotField axis="axisCol" showAll="0">
      <items count="17">
        <item h="1" x="1"/>
        <item h="1" x="8"/>
        <item h="1" x="4"/>
        <item h="1" x="10"/>
        <item h="1" x="0"/>
        <item h="1" m="1" x="15"/>
        <item h="1" x="12"/>
        <item h="1" x="2"/>
        <item h="1" x="6"/>
        <item h="1" x="11"/>
        <item h="1" x="5"/>
        <item h="1" x="9"/>
        <item h="1" x="3"/>
        <item h="1" m="1" x="14"/>
        <item x="7"/>
        <item h="1" m="1" x="13"/>
        <item t="default"/>
      </items>
    </pivotField>
    <pivotField showAll="0" defaultSubtotal="0"/>
    <pivotField axis="axisRow" showAll="0">
      <items count="91">
        <item x="71"/>
        <item x="82"/>
        <item x="78"/>
        <item x="76"/>
        <item x="80"/>
        <item x="0"/>
        <item x="1"/>
        <item x="3"/>
        <item x="5"/>
        <item x="6"/>
        <item x="7"/>
        <item x="9"/>
        <item x="10"/>
        <item x="11"/>
        <item x="12"/>
        <item x="13"/>
        <item x="15"/>
        <item x="16"/>
        <item x="17"/>
        <item x="74"/>
        <item x="81"/>
        <item x="18"/>
        <item x="19"/>
        <item x="20"/>
        <item x="21"/>
        <item x="23"/>
        <item x="24"/>
        <item x="79"/>
        <item x="25"/>
        <item x="26"/>
        <item x="27"/>
        <item x="63"/>
        <item x="28"/>
        <item x="29"/>
        <item x="30"/>
        <item x="70"/>
        <item x="66"/>
        <item x="31"/>
        <item x="32"/>
        <item x="33"/>
        <item x="34"/>
        <item x="35"/>
        <item x="36"/>
        <item x="37"/>
        <item x="38"/>
        <item x="77"/>
        <item x="39"/>
        <item x="40"/>
        <item x="89"/>
        <item x="68"/>
        <item x="75"/>
        <item x="41"/>
        <item x="42"/>
        <item x="43"/>
        <item x="44"/>
        <item x="62"/>
        <item x="64"/>
        <item x="45"/>
        <item x="46"/>
        <item x="73"/>
        <item x="47"/>
        <item x="48"/>
        <item x="49"/>
        <item x="50"/>
        <item x="51"/>
        <item x="52"/>
        <item x="53"/>
        <item x="54"/>
        <item x="55"/>
        <item x="56"/>
        <item x="57"/>
        <item x="58"/>
        <item x="59"/>
        <item x="60"/>
        <item x="61"/>
        <item x="2"/>
        <item x="69"/>
        <item x="72"/>
        <item x="4"/>
        <item x="88"/>
        <item x="8"/>
        <item x="65"/>
        <item x="14"/>
        <item x="67"/>
        <item x="84"/>
        <item x="83"/>
        <item x="22"/>
        <item x="85"/>
        <item x="86"/>
        <item x="87"/>
        <item t="default"/>
      </items>
    </pivotField>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defaultSubtotal="0"/>
    <pivotField showAll="0"/>
    <pivotField showAll="0"/>
    <pivotField showAll="0"/>
    <pivotField showAll="0"/>
  </pivotFields>
  <rowFields count="1">
    <field x="2"/>
  </rowFields>
  <rowItems count="7">
    <i>
      <x v="33"/>
    </i>
    <i>
      <x v="46"/>
    </i>
    <i>
      <x v="47"/>
    </i>
    <i>
      <x v="52"/>
    </i>
    <i>
      <x v="53"/>
    </i>
    <i>
      <x v="54"/>
    </i>
    <i>
      <x v="86"/>
    </i>
  </rowItems>
  <colFields count="1">
    <field x="0"/>
  </colFields>
  <colItems count="1">
    <i>
      <x v="14"/>
    </i>
  </colItems>
  <formats count="5">
    <format dxfId="300">
      <pivotArea type="origin" dataOnly="0" labelOnly="1" outline="0" fieldPosition="0"/>
    </format>
    <format dxfId="299">
      <pivotArea field="2" type="button" dataOnly="0" labelOnly="1" outline="0" axis="axisRow" fieldPosition="0"/>
    </format>
    <format dxfId="298">
      <pivotArea outline="0" collapsedLevelsAreSubtotals="1" fieldPosition="0"/>
    </format>
    <format dxfId="297">
      <pivotArea dataOnly="0" labelOnly="1" fieldPosition="0">
        <references count="1">
          <reference field="2" count="11">
            <x v="9"/>
            <x v="16"/>
            <x v="23"/>
            <x v="32"/>
            <x v="33"/>
            <x v="37"/>
            <x v="39"/>
            <x v="58"/>
            <x v="62"/>
            <x v="65"/>
            <x v="71"/>
          </reference>
        </references>
      </pivotArea>
    </format>
    <format dxfId="0">
      <pivotArea type="all" dataOnly="0" outline="0" fieldPosition="0"/>
    </format>
  </formats>
  <pivotTableStyleInfo name="PivotStyleLight16" showRowHeaders="1" showColHeaders="1" showRowStripes="0" showColStripes="0" showLastColumn="1"/>
</pivotTableDefinition>
</file>

<file path=xl/pivotTables/pivotTable12.xml><?xml version="1.0" encoding="utf-8"?>
<pivotTableDefinition xmlns="http://schemas.openxmlformats.org/spreadsheetml/2006/main" name="PivotTable4" cacheId="2" applyNumberFormats="0" applyBorderFormats="0" applyFontFormats="0" applyPatternFormats="0" applyAlignmentFormats="0" applyWidthHeightFormats="1" dataCaption="Values" updatedVersion="4" minRefreshableVersion="3" showCalcMbrs="0" useAutoFormatting="1" rowGrandTotals="0" colGrandTotals="0" itemPrintTitles="1" createdVersion="3" indent="0" showHeaders="0" outline="1" outlineData="1" multipleFieldFilters="0">
  <location ref="P77:P90" firstHeaderRow="0" firstDataRow="0" firstDataCol="1" rowPageCount="1" colPageCount="1"/>
  <pivotFields count="24">
    <pivotField axis="axisRow" showAll="0" sortType="ascending" defaultSubtotal="0">
      <items count="67">
        <item m="1" x="66"/>
        <item x="0"/>
        <item x="1"/>
        <item x="2"/>
        <item x="3"/>
        <item x="4"/>
        <item x="5"/>
        <item x="6"/>
        <item x="7"/>
        <item x="8"/>
        <item x="9"/>
        <item x="10"/>
        <item x="11"/>
        <item x="12"/>
        <item x="13"/>
        <item x="14"/>
        <item x="15"/>
        <item x="16"/>
        <item x="17"/>
        <item x="18"/>
        <item x="19"/>
        <item x="20"/>
        <item x="21"/>
        <item x="22"/>
        <item x="23"/>
        <item x="24"/>
        <item x="25"/>
        <item x="26"/>
        <item m="1" x="65"/>
        <item x="27"/>
        <item x="63"/>
        <item x="28"/>
        <item x="29"/>
        <item x="30"/>
        <item x="31"/>
        <item x="32"/>
        <item x="33"/>
        <item x="34"/>
        <item x="35"/>
        <item x="36"/>
        <item x="37"/>
        <item x="38"/>
        <item x="39"/>
        <item x="40"/>
        <item x="41"/>
        <item x="42"/>
        <item x="43"/>
        <item x="44"/>
        <item x="62"/>
        <item x="64"/>
        <item x="45"/>
        <item x="46"/>
        <item x="47"/>
        <item x="48"/>
        <item x="49"/>
        <item x="50"/>
        <item x="51"/>
        <item x="52"/>
        <item x="53"/>
        <item x="54"/>
        <item x="55"/>
        <item x="56"/>
        <item x="57"/>
        <item x="58"/>
        <item x="59"/>
        <item x="60"/>
        <item x="61"/>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multipleItemSelectionAllowed="1" showAll="0" defaultSubtotal="0"/>
    <pivotField showAll="0" defaultSubtotal="0"/>
    <pivotField showAll="0" defaultSubtotal="0"/>
    <pivotField showAll="0" defaultSubtotal="0"/>
    <pivotField showAll="0" defaultSubtotal="0"/>
    <pivotField showAll="0" defaultSubtotal="0"/>
    <pivotField showAll="0" defaultSubtotal="0"/>
    <pivotField axis="axisPage" multipleItemSelectionAllowed="1" showAll="0" defaultSubtotal="0">
      <items count="12">
        <item h="1" x="2"/>
        <item h="1" x="10"/>
        <item h="1" x="4"/>
        <item h="1" x="1"/>
        <item h="1" x="8"/>
        <item h="1" x="7"/>
        <item x="9"/>
        <item x="5"/>
        <item h="1" x="3"/>
        <item h="1" x="0"/>
        <item h="1" x="6"/>
        <item h="1" x="11"/>
      </items>
    </pivotField>
  </pivotFields>
  <rowFields count="1">
    <field x="0"/>
  </rowFields>
  <rowItems count="14">
    <i>
      <x v="9"/>
    </i>
    <i>
      <x v="16"/>
    </i>
    <i>
      <x v="19"/>
    </i>
    <i>
      <x v="26"/>
    </i>
    <i>
      <x v="27"/>
    </i>
    <i>
      <x v="38"/>
    </i>
    <i>
      <x v="39"/>
    </i>
    <i>
      <x v="43"/>
    </i>
    <i>
      <x v="45"/>
    </i>
    <i>
      <x v="47"/>
    </i>
    <i>
      <x v="52"/>
    </i>
    <i>
      <x v="54"/>
    </i>
    <i>
      <x v="57"/>
    </i>
    <i>
      <x v="60"/>
    </i>
  </rowItems>
  <colItems count="1">
    <i/>
  </colItems>
  <pageFields count="1">
    <pageField fld="23" hier="-1"/>
  </pageFields>
  <formats count="3">
    <format dxfId="245">
      <pivotArea type="all" dataOnly="0" outline="0" fieldPosition="0"/>
    </format>
    <format dxfId="244">
      <pivotArea dataOnly="0" labelOnly="1" outline="0" fieldPosition="0">
        <references count="1">
          <reference field="23" count="0"/>
        </references>
      </pivotArea>
    </format>
    <format dxfId="243">
      <pivotArea dataOnly="0" labelOnly="1" outline="0" fieldPosition="0">
        <references count="1">
          <reference field="23" count="0"/>
        </references>
      </pivotArea>
    </format>
  </formats>
  <pivotTableStyleInfo name="PivotStyleLight16" showRowHeaders="1" showColHeaders="1" showRowStripes="0" showColStripes="0" showLastColumn="1"/>
</pivotTableDefinition>
</file>

<file path=xl/pivotTables/pivotTable13.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4" minRefreshableVersion="3" showCalcMbrs="0" useAutoFormatting="1" rowGrandTotals="0" colGrandTotals="0" itemPrintTitles="1" createdVersion="3" indent="0" showHeaders="0" outline="1" outlineData="1" multipleFieldFilters="0">
  <location ref="L77:L80" firstHeaderRow="0" firstDataRow="0" firstDataCol="1" rowPageCount="1" colPageCount="1"/>
  <pivotFields count="23">
    <pivotField axis="axisRow" showAll="0" sortType="ascending" defaultSubtotal="0">
      <items count="71">
        <item m="1" x="70"/>
        <item m="1" x="69"/>
        <item x="0"/>
        <item x="1"/>
        <item x="2"/>
        <item x="3"/>
        <item x="4"/>
        <item x="5"/>
        <item x="6"/>
        <item x="7"/>
        <item x="8"/>
        <item x="9"/>
        <item x="10"/>
        <item x="11"/>
        <item x="12"/>
        <item x="13"/>
        <item x="14"/>
        <item x="15"/>
        <item x="16"/>
        <item x="17"/>
        <item x="18"/>
        <item x="19"/>
        <item x="20"/>
        <item x="21"/>
        <item x="22"/>
        <item x="23"/>
        <item x="24"/>
        <item x="25"/>
        <item x="26"/>
        <item m="1" x="66"/>
        <item x="27"/>
        <item x="63"/>
        <item x="28"/>
        <item x="29"/>
        <item x="30"/>
        <item x="31"/>
        <item x="32"/>
        <item x="33"/>
        <item x="34"/>
        <item x="35"/>
        <item x="36"/>
        <item x="37"/>
        <item x="38"/>
        <item x="39"/>
        <item x="40"/>
        <item m="1" x="68"/>
        <item x="41"/>
        <item m="1" x="67"/>
        <item x="42"/>
        <item x="43"/>
        <item x="44"/>
        <item x="62"/>
        <item x="64"/>
        <item x="45"/>
        <item x="46"/>
        <item x="47"/>
        <item x="48"/>
        <item x="49"/>
        <item x="50"/>
        <item x="51"/>
        <item x="52"/>
        <item x="53"/>
        <item x="54"/>
        <item x="55"/>
        <item x="56"/>
        <item x="57"/>
        <item x="58"/>
        <item x="59"/>
        <item m="1" x="65"/>
        <item x="60"/>
        <item x="61"/>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Page" multipleItemSelectionAllowed="1" showAll="0" defaultSubtotal="0">
      <items count="13">
        <item h="1" x="3"/>
        <item h="1" x="8"/>
        <item h="1" x="11"/>
        <item h="1" x="5"/>
        <item h="1" x="9"/>
        <item h="1" x="6"/>
        <item x="12"/>
        <item x="1"/>
        <item h="1" x="10"/>
        <item h="1" x="7"/>
        <item h="1" x="0"/>
        <item h="1" x="4"/>
        <item h="1" x="2"/>
      </items>
    </pivotField>
    <pivotField showAll="0" defaultSubtotal="0"/>
    <pivotField showAll="0" defaultSubtotal="0"/>
    <pivotField showAll="0" defaultSubtotal="0"/>
    <pivotField showAll="0" defaultSubtotal="0"/>
    <pivotField showAll="0" defaultSubtotal="0"/>
    <pivotField showAll="0" defaultSubtotal="0"/>
  </pivotFields>
  <rowFields count="1">
    <field x="0"/>
  </rowFields>
  <rowItems count="4">
    <i>
      <x v="3"/>
    </i>
    <i>
      <x v="26"/>
    </i>
    <i>
      <x v="46"/>
    </i>
    <i>
      <x v="57"/>
    </i>
  </rowItems>
  <colItems count="1">
    <i/>
  </colItems>
  <pageFields count="1">
    <pageField fld="16" hier="-1"/>
  </pageFields>
  <formats count="2">
    <format dxfId="247">
      <pivotArea type="all" dataOnly="0" outline="0" fieldPosition="0"/>
    </format>
    <format dxfId="246">
      <pivotArea dataOnly="0" labelOnly="1" outline="0" fieldPosition="0">
        <references count="1">
          <reference field="16" count="0"/>
        </references>
      </pivotArea>
    </format>
  </format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PivotTable19" cacheId="0" applyNumberFormats="0" applyBorderFormats="0" applyFontFormats="0" applyPatternFormats="0" applyAlignmentFormats="0" applyWidthHeightFormats="1" dataCaption="Values" updatedVersion="4" minRefreshableVersion="3" asteriskTotals="1" showCalcMbrs="0" useAutoFormatting="1" rowGrandTotals="0" colGrandTotals="0" itemPrintTitles="1" createdVersion="3" indent="0" outline="1" outlineData="1" multipleFieldFilters="0">
  <location ref="B58:C67" firstHeaderRow="1" firstDataRow="2" firstDataCol="1"/>
  <pivotFields count="24">
    <pivotField axis="axisCol" showAll="0">
      <items count="17">
        <item h="1" x="1"/>
        <item h="1" x="8"/>
        <item h="1" x="4"/>
        <item h="1" x="10"/>
        <item h="1" x="0"/>
        <item h="1" m="1" x="15"/>
        <item h="1" x="12"/>
        <item h="1" x="2"/>
        <item h="1" x="6"/>
        <item h="1" x="11"/>
        <item x="5"/>
        <item h="1" x="9"/>
        <item h="1" x="3"/>
        <item h="1" m="1" x="14"/>
        <item h="1" x="7"/>
        <item h="1" m="1" x="13"/>
        <item t="default"/>
      </items>
    </pivotField>
    <pivotField showAll="0" defaultSubtotal="0"/>
    <pivotField axis="axisRow" showAll="0">
      <items count="91">
        <item x="71"/>
        <item x="82"/>
        <item x="78"/>
        <item x="76"/>
        <item x="80"/>
        <item x="0"/>
        <item x="1"/>
        <item x="3"/>
        <item x="5"/>
        <item x="6"/>
        <item x="7"/>
        <item x="9"/>
        <item x="10"/>
        <item x="11"/>
        <item x="12"/>
        <item x="13"/>
        <item x="15"/>
        <item x="16"/>
        <item x="17"/>
        <item x="74"/>
        <item x="81"/>
        <item x="18"/>
        <item x="19"/>
        <item x="20"/>
        <item x="21"/>
        <item x="23"/>
        <item x="24"/>
        <item x="79"/>
        <item x="25"/>
        <item x="26"/>
        <item x="27"/>
        <item x="63"/>
        <item x="28"/>
        <item x="29"/>
        <item x="30"/>
        <item x="70"/>
        <item x="66"/>
        <item x="31"/>
        <item x="32"/>
        <item x="33"/>
        <item x="34"/>
        <item x="35"/>
        <item x="36"/>
        <item x="37"/>
        <item x="38"/>
        <item x="77"/>
        <item x="39"/>
        <item x="40"/>
        <item x="89"/>
        <item x="68"/>
        <item x="75"/>
        <item x="41"/>
        <item x="42"/>
        <item x="43"/>
        <item x="44"/>
        <item x="62"/>
        <item x="64"/>
        <item x="45"/>
        <item x="46"/>
        <item x="73"/>
        <item x="47"/>
        <item x="48"/>
        <item x="49"/>
        <item x="50"/>
        <item x="51"/>
        <item x="52"/>
        <item x="53"/>
        <item x="54"/>
        <item x="55"/>
        <item x="56"/>
        <item x="57"/>
        <item x="58"/>
        <item x="59"/>
        <item x="60"/>
        <item x="61"/>
        <item x="2"/>
        <item x="69"/>
        <item x="72"/>
        <item x="4"/>
        <item x="88"/>
        <item x="8"/>
        <item x="65"/>
        <item x="14"/>
        <item x="67"/>
        <item x="84"/>
        <item x="83"/>
        <item x="22"/>
        <item x="85"/>
        <item x="86"/>
        <item x="87"/>
        <item t="default"/>
      </items>
    </pivotField>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defaultSubtotal="0"/>
    <pivotField showAll="0"/>
    <pivotField showAll="0"/>
    <pivotField showAll="0"/>
    <pivotField showAll="0"/>
  </pivotFields>
  <rowFields count="1">
    <field x="2"/>
  </rowFields>
  <rowItems count="8">
    <i>
      <x v="15"/>
    </i>
    <i>
      <x v="21"/>
    </i>
    <i>
      <x v="22"/>
    </i>
    <i>
      <x v="24"/>
    </i>
    <i>
      <x v="25"/>
    </i>
    <i>
      <x v="26"/>
    </i>
    <i>
      <x v="28"/>
    </i>
    <i>
      <x v="77"/>
    </i>
  </rowItems>
  <colFields count="1">
    <field x="0"/>
  </colFields>
  <colItems count="1">
    <i>
      <x v="10"/>
    </i>
  </colItems>
  <formats count="5">
    <format dxfId="260">
      <pivotArea type="origin" dataOnly="0" labelOnly="1" outline="0" fieldPosition="0"/>
    </format>
    <format dxfId="259">
      <pivotArea field="2" type="button" dataOnly="0" labelOnly="1" outline="0" axis="axisRow" fieldPosition="0"/>
    </format>
    <format dxfId="258">
      <pivotArea outline="0" collapsedLevelsAreSubtotals="1" fieldPosition="0"/>
    </format>
    <format dxfId="257">
      <pivotArea dataOnly="0" labelOnly="1" fieldPosition="0">
        <references count="1">
          <reference field="2" count="11">
            <x v="9"/>
            <x v="16"/>
            <x v="23"/>
            <x v="32"/>
            <x v="33"/>
            <x v="37"/>
            <x v="39"/>
            <x v="58"/>
            <x v="62"/>
            <x v="65"/>
            <x v="71"/>
          </reference>
        </references>
      </pivotArea>
    </format>
    <format dxfId="9">
      <pivotArea type="all" dataOnly="0" outline="0" fieldPosition="0"/>
    </format>
  </formats>
  <pivotTableStyleInfo name="PivotStyleLight16" showRowHeaders="1" showColHeaders="1" showRowStripes="0" showColStripes="0" showLastColumn="1"/>
</pivotTableDefinition>
</file>

<file path=xl/pivotTables/pivotTable3.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asteriskTotals="1" showCalcMbrs="0" useAutoFormatting="1" rowGrandTotals="0" colGrandTotals="0" itemPrintTitles="1" createdVersion="3" indent="0" outline="1" outlineData="1" multipleFieldFilters="0">
  <location ref="B3:C15" firstHeaderRow="1" firstDataRow="2" firstDataCol="1"/>
  <pivotFields count="24">
    <pivotField axis="axisCol" showAll="0">
      <items count="17">
        <item h="1" x="1"/>
        <item h="1" x="8"/>
        <item h="1" x="4"/>
        <item h="1" x="10"/>
        <item h="1" x="0"/>
        <item h="1" m="1" x="15"/>
        <item h="1" x="12"/>
        <item h="1" x="2"/>
        <item h="1" x="6"/>
        <item h="1" x="11"/>
        <item h="1" x="5"/>
        <item h="1" x="9"/>
        <item x="3"/>
        <item h="1" m="1" x="14"/>
        <item h="1" x="7"/>
        <item h="1" m="1" x="13"/>
        <item t="default"/>
      </items>
    </pivotField>
    <pivotField showAll="0" defaultSubtotal="0"/>
    <pivotField axis="axisRow" showAll="0">
      <items count="91">
        <item x="71"/>
        <item x="82"/>
        <item x="78"/>
        <item x="76"/>
        <item x="80"/>
        <item x="0"/>
        <item x="1"/>
        <item x="3"/>
        <item x="5"/>
        <item x="6"/>
        <item x="7"/>
        <item x="9"/>
        <item x="10"/>
        <item x="11"/>
        <item x="12"/>
        <item x="13"/>
        <item x="15"/>
        <item x="16"/>
        <item x="17"/>
        <item x="74"/>
        <item x="81"/>
        <item x="18"/>
        <item x="19"/>
        <item x="21"/>
        <item x="23"/>
        <item x="24"/>
        <item x="79"/>
        <item x="25"/>
        <item x="26"/>
        <item x="27"/>
        <item x="63"/>
        <item x="28"/>
        <item x="29"/>
        <item x="30"/>
        <item x="70"/>
        <item x="66"/>
        <item x="31"/>
        <item x="32"/>
        <item x="33"/>
        <item x="34"/>
        <item x="35"/>
        <item x="36"/>
        <item x="37"/>
        <item x="38"/>
        <item x="77"/>
        <item x="39"/>
        <item x="40"/>
        <item x="89"/>
        <item x="68"/>
        <item x="75"/>
        <item x="41"/>
        <item x="42"/>
        <item x="43"/>
        <item x="44"/>
        <item x="62"/>
        <item x="64"/>
        <item x="45"/>
        <item x="46"/>
        <item x="73"/>
        <item x="47"/>
        <item x="48"/>
        <item x="49"/>
        <item x="50"/>
        <item x="51"/>
        <item x="52"/>
        <item x="53"/>
        <item x="58"/>
        <item x="20"/>
        <item x="54"/>
        <item x="55"/>
        <item x="56"/>
        <item x="57"/>
        <item x="59"/>
        <item x="60"/>
        <item x="61"/>
        <item x="2"/>
        <item x="69"/>
        <item x="72"/>
        <item x="4"/>
        <item x="88"/>
        <item x="8"/>
        <item x="65"/>
        <item x="14"/>
        <item x="67"/>
        <item x="84"/>
        <item x="83"/>
        <item x="22"/>
        <item x="85"/>
        <item x="86"/>
        <item x="87"/>
        <item t="default"/>
      </items>
    </pivotField>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defaultSubtotal="0"/>
    <pivotField showAll="0"/>
    <pivotField showAll="0"/>
    <pivotField showAll="0"/>
    <pivotField showAll="0"/>
  </pivotFields>
  <rowFields count="1">
    <field x="2"/>
  </rowFields>
  <rowItems count="11">
    <i>
      <x v="9"/>
    </i>
    <i>
      <x v="16"/>
    </i>
    <i>
      <x v="31"/>
    </i>
    <i>
      <x v="36"/>
    </i>
    <i>
      <x v="50"/>
    </i>
    <i>
      <x v="57"/>
    </i>
    <i>
      <x v="61"/>
    </i>
    <i>
      <x v="64"/>
    </i>
    <i>
      <x v="65"/>
    </i>
    <i>
      <x v="66"/>
    </i>
    <i>
      <x v="67"/>
    </i>
  </rowItems>
  <colFields count="1">
    <field x="0"/>
  </colFields>
  <colItems count="1">
    <i>
      <x v="12"/>
    </i>
  </colItems>
  <formats count="5">
    <format dxfId="264">
      <pivotArea type="origin" dataOnly="0" labelOnly="1" outline="0" fieldPosition="0"/>
    </format>
    <format dxfId="263">
      <pivotArea field="2" type="button" dataOnly="0" labelOnly="1" outline="0" axis="axisRow" fieldPosition="0"/>
    </format>
    <format dxfId="262">
      <pivotArea outline="0" collapsedLevelsAreSubtotals="1" fieldPosition="0"/>
    </format>
    <format dxfId="261">
      <pivotArea dataOnly="0" labelOnly="1" fieldPosition="0">
        <references count="1">
          <reference field="2" count="11">
            <x v="9"/>
            <x v="16"/>
            <x v="31"/>
            <x v="32"/>
            <x v="36"/>
            <x v="38"/>
            <x v="57"/>
            <x v="61"/>
            <x v="64"/>
            <x v="66"/>
            <x v="67"/>
          </reference>
        </references>
      </pivotArea>
    </format>
    <format dxfId="8">
      <pivotArea type="all" dataOnly="0" outline="0" fieldPosition="0"/>
    </format>
  </formats>
  <pivotTableStyleInfo name="PivotStyleLight16" showRowHeaders="1" showColHeaders="1" showRowStripes="0" showColStripes="0" showLastColumn="1"/>
</pivotTableDefinition>
</file>

<file path=xl/pivotTables/pivotTable4.xml><?xml version="1.0" encoding="utf-8"?>
<pivotTableDefinition xmlns="http://schemas.openxmlformats.org/spreadsheetml/2006/main" name="PivotTable17" cacheId="0" applyNumberFormats="0" applyBorderFormats="0" applyFontFormats="0" applyPatternFormats="0" applyAlignmentFormats="0" applyWidthHeightFormats="1" dataCaption="Values" updatedVersion="4" minRefreshableVersion="3" asteriskTotals="1" showCalcMbrs="0" useAutoFormatting="1" rowGrandTotals="0" colGrandTotals="0" itemPrintTitles="1" createdVersion="3" indent="0" outline="1" outlineData="1" multipleFieldFilters="0">
  <location ref="G42:H50" firstHeaderRow="1" firstDataRow="2" firstDataCol="1"/>
  <pivotFields count="24">
    <pivotField axis="axisCol" showAll="0">
      <items count="17">
        <item h="1" x="1"/>
        <item h="1" x="8"/>
        <item h="1" x="4"/>
        <item h="1" x="10"/>
        <item h="1" x="0"/>
        <item h="1" m="1" x="15"/>
        <item h="1" x="12"/>
        <item x="2"/>
        <item h="1" x="6"/>
        <item h="1" x="11"/>
        <item h="1" x="5"/>
        <item h="1" x="9"/>
        <item h="1" x="3"/>
        <item h="1" m="1" x="14"/>
        <item h="1" x="7"/>
        <item h="1" m="1" x="13"/>
        <item t="default"/>
      </items>
    </pivotField>
    <pivotField showAll="0" defaultSubtotal="0"/>
    <pivotField axis="axisRow" showAll="0">
      <items count="91">
        <item x="71"/>
        <item x="82"/>
        <item x="78"/>
        <item x="76"/>
        <item x="80"/>
        <item x="0"/>
        <item x="1"/>
        <item x="3"/>
        <item x="5"/>
        <item x="6"/>
        <item x="7"/>
        <item x="9"/>
        <item x="10"/>
        <item x="11"/>
        <item x="12"/>
        <item x="13"/>
        <item x="15"/>
        <item x="16"/>
        <item x="17"/>
        <item x="74"/>
        <item x="81"/>
        <item x="18"/>
        <item x="19"/>
        <item x="20"/>
        <item x="21"/>
        <item x="23"/>
        <item x="24"/>
        <item x="79"/>
        <item x="25"/>
        <item x="26"/>
        <item x="27"/>
        <item x="63"/>
        <item x="28"/>
        <item x="29"/>
        <item x="30"/>
        <item x="70"/>
        <item x="66"/>
        <item x="31"/>
        <item x="32"/>
        <item x="33"/>
        <item x="34"/>
        <item x="35"/>
        <item x="36"/>
        <item x="37"/>
        <item x="38"/>
        <item x="77"/>
        <item x="39"/>
        <item x="40"/>
        <item x="89"/>
        <item x="68"/>
        <item x="75"/>
        <item x="41"/>
        <item x="42"/>
        <item x="43"/>
        <item x="44"/>
        <item x="62"/>
        <item x="64"/>
        <item x="45"/>
        <item x="46"/>
        <item x="73"/>
        <item x="47"/>
        <item x="48"/>
        <item x="49"/>
        <item x="50"/>
        <item x="51"/>
        <item x="52"/>
        <item x="53"/>
        <item x="54"/>
        <item x="55"/>
        <item x="56"/>
        <item x="57"/>
        <item x="58"/>
        <item x="59"/>
        <item x="60"/>
        <item x="61"/>
        <item x="2"/>
        <item x="69"/>
        <item x="72"/>
        <item x="4"/>
        <item x="88"/>
        <item x="8"/>
        <item x="65"/>
        <item x="14"/>
        <item x="67"/>
        <item x="84"/>
        <item x="83"/>
        <item x="22"/>
        <item x="85"/>
        <item x="86"/>
        <item x="87"/>
        <item t="default"/>
      </items>
    </pivotField>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defaultSubtotal="0"/>
    <pivotField showAll="0"/>
    <pivotField showAll="0"/>
    <pivotField showAll="0"/>
    <pivotField showAll="0"/>
  </pivotFields>
  <rowFields count="1">
    <field x="2"/>
  </rowFields>
  <rowItems count="7">
    <i>
      <x v="18"/>
    </i>
    <i>
      <x v="57"/>
    </i>
    <i>
      <x v="61"/>
    </i>
    <i>
      <x v="63"/>
    </i>
    <i>
      <x v="64"/>
    </i>
    <i>
      <x v="67"/>
    </i>
    <i>
      <x v="78"/>
    </i>
  </rowItems>
  <colFields count="1">
    <field x="0"/>
  </colFields>
  <colItems count="1">
    <i>
      <x v="7"/>
    </i>
  </colItems>
  <formats count="5">
    <format dxfId="268">
      <pivotArea type="origin" dataOnly="0" labelOnly="1" outline="0" fieldPosition="0"/>
    </format>
    <format dxfId="267">
      <pivotArea field="2" type="button" dataOnly="0" labelOnly="1" outline="0" axis="axisRow" fieldPosition="0"/>
    </format>
    <format dxfId="266">
      <pivotArea outline="0" collapsedLevelsAreSubtotals="1" fieldPosition="0"/>
    </format>
    <format dxfId="265">
      <pivotArea dataOnly="0" labelOnly="1" fieldPosition="0">
        <references count="1">
          <reference field="2" count="11">
            <x v="9"/>
            <x v="16"/>
            <x v="23"/>
            <x v="32"/>
            <x v="33"/>
            <x v="37"/>
            <x v="39"/>
            <x v="58"/>
            <x v="62"/>
            <x v="65"/>
            <x v="71"/>
          </reference>
        </references>
      </pivotArea>
    </format>
    <format dxfId="7">
      <pivotArea type="all" dataOnly="0" outline="0" fieldPosition="0"/>
    </format>
  </formats>
  <pivotTableStyleInfo name="PivotStyleLight16" showRowHeaders="1" showColHeaders="1" showRowStripes="0" showColStripes="0" showLastColumn="1"/>
</pivotTableDefinition>
</file>

<file path=xl/pivotTables/pivotTable5.xml><?xml version="1.0" encoding="utf-8"?>
<pivotTableDefinition xmlns="http://schemas.openxmlformats.org/spreadsheetml/2006/main" name="PivotTable16" cacheId="0" applyNumberFormats="0" applyBorderFormats="0" applyFontFormats="0" applyPatternFormats="0" applyAlignmentFormats="0" applyWidthHeightFormats="1" dataCaption="Values" updatedVersion="4" minRefreshableVersion="3" asteriskTotals="1" showCalcMbrs="0" useAutoFormatting="1" rowGrandTotals="0" colGrandTotals="0" itemPrintTitles="1" createdVersion="3" indent="0" outline="1" outlineData="1" multipleFieldFilters="0">
  <location ref="B45:C54" firstHeaderRow="1" firstDataRow="2" firstDataCol="1"/>
  <pivotFields count="24">
    <pivotField axis="axisCol" showAll="0">
      <items count="17">
        <item h="1" x="1"/>
        <item h="1" x="8"/>
        <item h="1" x="4"/>
        <item h="1" x="10"/>
        <item h="1" x="0"/>
        <item h="1" m="1" x="15"/>
        <item x="12"/>
        <item h="1" x="2"/>
        <item h="1" x="6"/>
        <item h="1" x="11"/>
        <item h="1" x="5"/>
        <item h="1" x="9"/>
        <item h="1" x="3"/>
        <item h="1" m="1" x="14"/>
        <item h="1" x="7"/>
        <item h="1" m="1" x="13"/>
        <item t="default"/>
      </items>
    </pivotField>
    <pivotField showAll="0" defaultSubtotal="0"/>
    <pivotField axis="axisRow" showAll="0">
      <items count="91">
        <item x="71"/>
        <item x="82"/>
        <item x="78"/>
        <item x="76"/>
        <item x="80"/>
        <item x="0"/>
        <item x="1"/>
        <item x="3"/>
        <item x="5"/>
        <item x="6"/>
        <item x="7"/>
        <item x="9"/>
        <item x="10"/>
        <item x="11"/>
        <item x="12"/>
        <item x="13"/>
        <item x="15"/>
        <item x="16"/>
        <item x="17"/>
        <item x="74"/>
        <item x="81"/>
        <item x="18"/>
        <item x="19"/>
        <item x="20"/>
        <item x="21"/>
        <item x="23"/>
        <item x="24"/>
        <item x="79"/>
        <item x="25"/>
        <item x="26"/>
        <item x="27"/>
        <item x="63"/>
        <item x="28"/>
        <item x="29"/>
        <item x="30"/>
        <item x="70"/>
        <item x="66"/>
        <item x="31"/>
        <item x="32"/>
        <item x="33"/>
        <item x="34"/>
        <item x="35"/>
        <item x="36"/>
        <item x="37"/>
        <item x="38"/>
        <item x="77"/>
        <item x="39"/>
        <item x="40"/>
        <item x="89"/>
        <item x="68"/>
        <item x="75"/>
        <item x="41"/>
        <item x="42"/>
        <item x="43"/>
        <item x="44"/>
        <item x="62"/>
        <item x="64"/>
        <item x="45"/>
        <item x="46"/>
        <item x="73"/>
        <item x="47"/>
        <item x="48"/>
        <item x="49"/>
        <item x="50"/>
        <item x="51"/>
        <item x="52"/>
        <item x="53"/>
        <item x="54"/>
        <item x="55"/>
        <item x="56"/>
        <item x="57"/>
        <item x="58"/>
        <item x="59"/>
        <item x="60"/>
        <item x="61"/>
        <item x="2"/>
        <item x="69"/>
        <item x="72"/>
        <item x="4"/>
        <item x="88"/>
        <item x="8"/>
        <item x="65"/>
        <item x="14"/>
        <item x="67"/>
        <item x="84"/>
        <item x="83"/>
        <item x="22"/>
        <item x="85"/>
        <item x="86"/>
        <item x="87"/>
        <item t="default"/>
      </items>
    </pivotField>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defaultSubtotal="0"/>
    <pivotField showAll="0"/>
    <pivotField showAll="0"/>
    <pivotField showAll="0"/>
    <pivotField showAll="0"/>
  </pivotFields>
  <rowFields count="1">
    <field x="2"/>
  </rowFields>
  <rowItems count="8">
    <i>
      <x/>
    </i>
    <i>
      <x v="3"/>
    </i>
    <i>
      <x v="19"/>
    </i>
    <i>
      <x v="35"/>
    </i>
    <i>
      <x v="50"/>
    </i>
    <i>
      <x v="59"/>
    </i>
    <i>
      <x v="85"/>
    </i>
    <i>
      <x v="88"/>
    </i>
  </rowItems>
  <colFields count="1">
    <field x="0"/>
  </colFields>
  <colItems count="1">
    <i>
      <x v="6"/>
    </i>
  </colItems>
  <formats count="5">
    <format dxfId="272">
      <pivotArea type="origin" dataOnly="0" labelOnly="1" outline="0" fieldPosition="0"/>
    </format>
    <format dxfId="271">
      <pivotArea field="2" type="button" dataOnly="0" labelOnly="1" outline="0" axis="axisRow" fieldPosition="0"/>
    </format>
    <format dxfId="270">
      <pivotArea outline="0" collapsedLevelsAreSubtotals="1" fieldPosition="0"/>
    </format>
    <format dxfId="269">
      <pivotArea dataOnly="0" labelOnly="1" fieldPosition="0">
        <references count="1">
          <reference field="2" count="11">
            <x v="9"/>
            <x v="16"/>
            <x v="23"/>
            <x v="32"/>
            <x v="33"/>
            <x v="37"/>
            <x v="39"/>
            <x v="58"/>
            <x v="62"/>
            <x v="65"/>
            <x v="71"/>
          </reference>
        </references>
      </pivotArea>
    </format>
    <format dxfId="6">
      <pivotArea type="all" dataOnly="0" outline="0" fieldPosition="0"/>
    </format>
  </formats>
  <pivotTableStyleInfo name="PivotStyleLight16" showRowHeaders="1" showColHeaders="1" showRowStripes="0" showColStripes="0" showLastColumn="1"/>
</pivotTableDefinition>
</file>

<file path=xl/pivotTables/pivotTable6.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4" minRefreshableVersion="3" asteriskTotals="1" showCalcMbrs="0" useAutoFormatting="1" rowGrandTotals="0" colGrandTotals="0" itemPrintTitles="1" createdVersion="3" indent="0" outline="1" outlineData="1" multipleFieldFilters="0">
  <location ref="G3:H11" firstHeaderRow="1" firstDataRow="2" firstDataCol="1"/>
  <pivotFields count="24">
    <pivotField axis="axisCol" showAll="0">
      <items count="17">
        <item x="1"/>
        <item h="1" x="8"/>
        <item h="1" x="4"/>
        <item h="1" x="10"/>
        <item h="1" x="0"/>
        <item h="1" m="1" x="15"/>
        <item h="1" x="12"/>
        <item h="1" x="2"/>
        <item h="1" x="6"/>
        <item h="1" x="11"/>
        <item h="1" x="5"/>
        <item h="1" x="9"/>
        <item h="1" x="3"/>
        <item h="1" m="1" x="14"/>
        <item h="1" x="7"/>
        <item h="1" m="1" x="13"/>
        <item t="default"/>
      </items>
    </pivotField>
    <pivotField showAll="0" defaultSubtotal="0"/>
    <pivotField axis="axisRow" showAll="0">
      <items count="91">
        <item x="71"/>
        <item x="82"/>
        <item x="78"/>
        <item x="76"/>
        <item x="80"/>
        <item x="0"/>
        <item x="1"/>
        <item x="3"/>
        <item x="5"/>
        <item x="6"/>
        <item x="7"/>
        <item x="9"/>
        <item x="10"/>
        <item x="11"/>
        <item x="12"/>
        <item x="13"/>
        <item x="15"/>
        <item x="16"/>
        <item x="17"/>
        <item x="74"/>
        <item x="81"/>
        <item x="18"/>
        <item x="19"/>
        <item x="20"/>
        <item x="21"/>
        <item x="23"/>
        <item x="24"/>
        <item x="79"/>
        <item x="25"/>
        <item x="26"/>
        <item x="27"/>
        <item x="63"/>
        <item x="28"/>
        <item x="29"/>
        <item x="30"/>
        <item x="70"/>
        <item x="66"/>
        <item x="31"/>
        <item x="32"/>
        <item x="33"/>
        <item x="34"/>
        <item x="35"/>
        <item x="36"/>
        <item x="37"/>
        <item x="38"/>
        <item x="77"/>
        <item x="39"/>
        <item x="40"/>
        <item x="89"/>
        <item x="68"/>
        <item x="75"/>
        <item x="41"/>
        <item x="42"/>
        <item x="43"/>
        <item x="44"/>
        <item x="62"/>
        <item x="64"/>
        <item x="45"/>
        <item x="46"/>
        <item x="73"/>
        <item x="47"/>
        <item x="48"/>
        <item x="49"/>
        <item x="50"/>
        <item x="51"/>
        <item x="52"/>
        <item x="53"/>
        <item x="54"/>
        <item x="55"/>
        <item x="56"/>
        <item x="57"/>
        <item x="58"/>
        <item x="59"/>
        <item x="60"/>
        <item x="61"/>
        <item x="2"/>
        <item x="69"/>
        <item x="72"/>
        <item x="4"/>
        <item x="88"/>
        <item x="8"/>
        <item x="65"/>
        <item x="14"/>
        <item x="67"/>
        <item x="84"/>
        <item x="83"/>
        <item x="22"/>
        <item x="85"/>
        <item x="86"/>
        <item x="87"/>
        <item t="default"/>
      </items>
    </pivotField>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defaultSubtotal="0"/>
    <pivotField showAll="0"/>
    <pivotField showAll="0"/>
    <pivotField showAll="0"/>
    <pivotField showAll="0"/>
  </pivotFields>
  <rowFields count="1">
    <field x="2"/>
  </rowFields>
  <rowItems count="7">
    <i>
      <x v="30"/>
    </i>
    <i>
      <x v="34"/>
    </i>
    <i>
      <x v="38"/>
    </i>
    <i>
      <x v="40"/>
    </i>
    <i>
      <x v="41"/>
    </i>
    <i>
      <x v="75"/>
    </i>
    <i>
      <x v="76"/>
    </i>
  </rowItems>
  <colFields count="1">
    <field x="0"/>
  </colFields>
  <colItems count="1">
    <i>
      <x/>
    </i>
  </colItems>
  <formats count="5">
    <format dxfId="276">
      <pivotArea type="origin" dataOnly="0" labelOnly="1" outline="0" fieldPosition="0"/>
    </format>
    <format dxfId="275">
      <pivotArea field="2" type="button" dataOnly="0" labelOnly="1" outline="0" axis="axisRow" fieldPosition="0"/>
    </format>
    <format dxfId="274">
      <pivotArea outline="0" collapsedLevelsAreSubtotals="1" fieldPosition="0"/>
    </format>
    <format dxfId="273">
      <pivotArea dataOnly="0" labelOnly="1" fieldPosition="0">
        <references count="1">
          <reference field="2" count="11">
            <x v="9"/>
            <x v="16"/>
            <x v="23"/>
            <x v="32"/>
            <x v="33"/>
            <x v="37"/>
            <x v="39"/>
            <x v="58"/>
            <x v="62"/>
            <x v="65"/>
            <x v="71"/>
          </reference>
        </references>
      </pivotArea>
    </format>
    <format dxfId="5">
      <pivotArea type="all" dataOnly="0" outline="0" fieldPosition="0"/>
    </format>
  </formats>
  <pivotTableStyleInfo name="PivotStyleLight16" showRowHeaders="1" showColHeaders="1" showRowStripes="0" showColStripes="0" showLastColumn="1"/>
</pivotTableDefinition>
</file>

<file path=xl/pivotTables/pivotTable7.xml><?xml version="1.0" encoding="utf-8"?>
<pivotTableDefinition xmlns="http://schemas.openxmlformats.org/spreadsheetml/2006/main" name="PivotTable4" cacheId="0" applyNumberFormats="0" applyBorderFormats="0" applyFontFormats="0" applyPatternFormats="0" applyAlignmentFormats="0" applyWidthHeightFormats="1" dataCaption="Values" updatedVersion="4" minRefreshableVersion="3" asteriskTotals="1" showCalcMbrs="0" useAutoFormatting="1" rowGrandTotals="0" colGrandTotals="0" itemPrintTitles="1" createdVersion="3" indent="0" outline="1" outlineData="1" multipleFieldFilters="0">
  <location ref="B71:C80" firstHeaderRow="1" firstDataRow="2" firstDataCol="1"/>
  <pivotFields count="24">
    <pivotField axis="axisCol" showAll="0">
      <items count="17">
        <item h="1" x="1"/>
        <item h="1" x="8"/>
        <item h="1" x="4"/>
        <item h="1" x="10"/>
        <item h="1" x="0"/>
        <item h="1" m="1" x="15"/>
        <item h="1" x="12"/>
        <item h="1" x="2"/>
        <item x="6"/>
        <item h="1" x="11"/>
        <item h="1" x="5"/>
        <item h="1" x="9"/>
        <item h="1" x="3"/>
        <item h="1" m="1" x="14"/>
        <item h="1" x="7"/>
        <item h="1" m="1" x="13"/>
        <item t="default"/>
      </items>
    </pivotField>
    <pivotField showAll="0" defaultSubtotal="0"/>
    <pivotField axis="axisRow" showAll="0">
      <items count="91">
        <item x="71"/>
        <item x="82"/>
        <item x="78"/>
        <item x="76"/>
        <item x="80"/>
        <item x="0"/>
        <item x="1"/>
        <item x="3"/>
        <item x="5"/>
        <item x="6"/>
        <item x="7"/>
        <item x="9"/>
        <item x="10"/>
        <item x="11"/>
        <item x="12"/>
        <item x="13"/>
        <item x="15"/>
        <item x="16"/>
        <item x="17"/>
        <item x="74"/>
        <item x="81"/>
        <item x="18"/>
        <item x="19"/>
        <item x="20"/>
        <item x="21"/>
        <item x="23"/>
        <item x="24"/>
        <item x="79"/>
        <item x="25"/>
        <item x="26"/>
        <item x="27"/>
        <item x="63"/>
        <item x="28"/>
        <item x="29"/>
        <item x="30"/>
        <item x="70"/>
        <item x="66"/>
        <item x="31"/>
        <item x="32"/>
        <item x="33"/>
        <item x="34"/>
        <item x="35"/>
        <item x="36"/>
        <item x="37"/>
        <item x="38"/>
        <item x="77"/>
        <item x="39"/>
        <item x="40"/>
        <item x="89"/>
        <item x="68"/>
        <item x="75"/>
        <item x="41"/>
        <item x="42"/>
        <item x="43"/>
        <item x="44"/>
        <item x="62"/>
        <item x="64"/>
        <item x="45"/>
        <item x="46"/>
        <item x="73"/>
        <item x="47"/>
        <item x="48"/>
        <item x="49"/>
        <item x="50"/>
        <item x="51"/>
        <item x="52"/>
        <item x="53"/>
        <item x="54"/>
        <item x="55"/>
        <item x="56"/>
        <item x="57"/>
        <item x="58"/>
        <item x="59"/>
        <item x="60"/>
        <item x="61"/>
        <item x="2"/>
        <item x="69"/>
        <item x="72"/>
        <item x="4"/>
        <item x="88"/>
        <item x="8"/>
        <item x="65"/>
        <item x="14"/>
        <item x="67"/>
        <item x="84"/>
        <item x="83"/>
        <item x="22"/>
        <item x="85"/>
        <item x="86"/>
        <item x="87"/>
        <item t="default"/>
      </items>
    </pivotField>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defaultSubtotal="0"/>
    <pivotField showAll="0"/>
    <pivotField showAll="0"/>
    <pivotField showAll="0"/>
    <pivotField showAll="0"/>
  </pivotFields>
  <rowFields count="1">
    <field x="2"/>
  </rowFields>
  <rowItems count="8">
    <i>
      <x v="31"/>
    </i>
    <i>
      <x v="39"/>
    </i>
    <i>
      <x v="43"/>
    </i>
    <i>
      <x v="44"/>
    </i>
    <i>
      <x v="60"/>
    </i>
    <i>
      <x v="68"/>
    </i>
    <i>
      <x v="73"/>
    </i>
    <i>
      <x v="82"/>
    </i>
  </rowItems>
  <colFields count="1">
    <field x="0"/>
  </colFields>
  <colItems count="1">
    <i>
      <x v="8"/>
    </i>
  </colItems>
  <formats count="7">
    <format dxfId="282">
      <pivotArea type="origin" dataOnly="0" labelOnly="1" outline="0" fieldPosition="0"/>
    </format>
    <format dxfId="281">
      <pivotArea field="2" type="button" dataOnly="0" labelOnly="1" outline="0" axis="axisRow" fieldPosition="0"/>
    </format>
    <format dxfId="280">
      <pivotArea outline="0" collapsedLevelsAreSubtotals="1" fieldPosition="0"/>
    </format>
    <format dxfId="279">
      <pivotArea dataOnly="0" labelOnly="1" fieldPosition="0">
        <references count="1">
          <reference field="2" count="11">
            <x v="9"/>
            <x v="16"/>
            <x v="23"/>
            <x v="32"/>
            <x v="33"/>
            <x v="37"/>
            <x v="39"/>
            <x v="58"/>
            <x v="62"/>
            <x v="65"/>
            <x v="71"/>
          </reference>
        </references>
      </pivotArea>
    </format>
    <format dxfId="278">
      <pivotArea collapsedLevelsAreSubtotals="1" fieldPosition="0">
        <references count="1">
          <reference field="2" count="1">
            <x v="60"/>
          </reference>
        </references>
      </pivotArea>
    </format>
    <format dxfId="277">
      <pivotArea dataOnly="0" labelOnly="1" fieldPosition="0">
        <references count="1">
          <reference field="2" count="1">
            <x v="60"/>
          </reference>
        </references>
      </pivotArea>
    </format>
    <format dxfId="4">
      <pivotArea type="all" dataOnly="0" outline="0" fieldPosition="0"/>
    </format>
  </formats>
  <pivotTableStyleInfo name="PivotStyleLight16" showRowHeaders="1" showColHeaders="1" showRowStripes="0" showColStripes="0" showLastColumn="1"/>
</pivotTableDefinition>
</file>

<file path=xl/pivotTables/pivotTable8.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4" minRefreshableVersion="3" asteriskTotals="1" showCalcMbrs="0" useAutoFormatting="1" rowGrandTotals="0" colGrandTotals="0" itemPrintTitles="1" createdVersion="3" indent="0" outline="1" outlineData="1" multipleFieldFilters="0">
  <location ref="B19:C25" firstHeaderRow="1" firstDataRow="2" firstDataCol="1"/>
  <pivotFields count="24">
    <pivotField axis="axisCol" showAll="0">
      <items count="17">
        <item h="1" x="1"/>
        <item x="8"/>
        <item h="1" x="4"/>
        <item h="1" x="10"/>
        <item h="1" x="0"/>
        <item h="1" m="1" x="15"/>
        <item h="1" x="12"/>
        <item h="1" x="2"/>
        <item h="1" x="6"/>
        <item h="1" x="11"/>
        <item h="1" x="5"/>
        <item h="1" x="9"/>
        <item h="1" x="3"/>
        <item h="1" m="1" x="14"/>
        <item h="1" x="7"/>
        <item h="1" m="1" x="13"/>
        <item t="default"/>
      </items>
    </pivotField>
    <pivotField showAll="0" defaultSubtotal="0"/>
    <pivotField axis="axisRow" showAll="0">
      <items count="91">
        <item x="71"/>
        <item x="82"/>
        <item x="78"/>
        <item x="76"/>
        <item x="80"/>
        <item x="0"/>
        <item x="1"/>
        <item x="3"/>
        <item x="5"/>
        <item x="6"/>
        <item x="7"/>
        <item x="9"/>
        <item x="10"/>
        <item x="11"/>
        <item x="12"/>
        <item x="13"/>
        <item x="15"/>
        <item x="16"/>
        <item x="17"/>
        <item x="74"/>
        <item x="81"/>
        <item x="18"/>
        <item x="19"/>
        <item x="20"/>
        <item x="21"/>
        <item x="23"/>
        <item x="24"/>
        <item x="79"/>
        <item x="25"/>
        <item x="26"/>
        <item x="27"/>
        <item x="63"/>
        <item x="28"/>
        <item x="29"/>
        <item x="30"/>
        <item x="70"/>
        <item x="66"/>
        <item x="31"/>
        <item x="32"/>
        <item x="33"/>
        <item x="34"/>
        <item x="35"/>
        <item x="36"/>
        <item x="37"/>
        <item x="38"/>
        <item x="77"/>
        <item x="39"/>
        <item x="40"/>
        <item x="89"/>
        <item x="68"/>
        <item x="75"/>
        <item x="41"/>
        <item x="42"/>
        <item x="43"/>
        <item x="44"/>
        <item x="62"/>
        <item x="64"/>
        <item x="45"/>
        <item x="46"/>
        <item x="73"/>
        <item x="47"/>
        <item x="48"/>
        <item x="49"/>
        <item x="50"/>
        <item x="51"/>
        <item x="52"/>
        <item x="53"/>
        <item x="54"/>
        <item x="55"/>
        <item x="56"/>
        <item x="57"/>
        <item x="58"/>
        <item x="59"/>
        <item x="60"/>
        <item x="61"/>
        <item x="2"/>
        <item x="69"/>
        <item x="72"/>
        <item x="4"/>
        <item x="88"/>
        <item x="8"/>
        <item x="65"/>
        <item x="14"/>
        <item x="67"/>
        <item x="84"/>
        <item x="83"/>
        <item x="22"/>
        <item x="85"/>
        <item x="86"/>
        <item x="87"/>
        <item t="default"/>
      </items>
    </pivotField>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defaultSubtotal="0"/>
    <pivotField showAll="0"/>
    <pivotField showAll="0"/>
    <pivotField showAll="0"/>
    <pivotField showAll="0"/>
  </pivotFields>
  <rowFields count="1">
    <field x="2"/>
  </rowFields>
  <rowItems count="5">
    <i>
      <x v="49"/>
    </i>
    <i>
      <x v="55"/>
    </i>
    <i>
      <x v="56"/>
    </i>
    <i>
      <x v="69"/>
    </i>
    <i>
      <x v="83"/>
    </i>
  </rowItems>
  <colFields count="1">
    <field x="0"/>
  </colFields>
  <colItems count="1">
    <i>
      <x v="1"/>
    </i>
  </colItems>
  <formats count="5">
    <format dxfId="286">
      <pivotArea type="origin" dataOnly="0" labelOnly="1" outline="0" fieldPosition="0"/>
    </format>
    <format dxfId="285">
      <pivotArea field="2" type="button" dataOnly="0" labelOnly="1" outline="0" axis="axisRow" fieldPosition="0"/>
    </format>
    <format dxfId="284">
      <pivotArea outline="0" collapsedLevelsAreSubtotals="1" fieldPosition="0"/>
    </format>
    <format dxfId="283">
      <pivotArea dataOnly="0" labelOnly="1" fieldPosition="0">
        <references count="1">
          <reference field="2" count="11">
            <x v="9"/>
            <x v="16"/>
            <x v="23"/>
            <x v="32"/>
            <x v="33"/>
            <x v="37"/>
            <x v="39"/>
            <x v="58"/>
            <x v="62"/>
            <x v="65"/>
            <x v="71"/>
          </reference>
        </references>
      </pivotArea>
    </format>
    <format dxfId="3">
      <pivotArea type="all" dataOnly="0" outline="0" fieldPosition="0"/>
    </format>
  </formats>
  <pivotTableStyleInfo name="PivotStyleLight16" showRowHeaders="1" showColHeaders="1" showRowStripes="0" showColStripes="0" showLastColumn="1"/>
</pivotTableDefinition>
</file>

<file path=xl/pivotTables/pivotTable9.xml><?xml version="1.0" encoding="utf-8"?>
<pivotTableDefinition xmlns="http://schemas.openxmlformats.org/spreadsheetml/2006/main" name="PivotTable18" cacheId="0" applyNumberFormats="0" applyBorderFormats="0" applyFontFormats="0" applyPatternFormats="0" applyAlignmentFormats="0" applyWidthHeightFormats="1" dataCaption="Values" updatedVersion="4" minRefreshableVersion="3" asteriskTotals="1" showCalcMbrs="0" useAutoFormatting="1" rowGrandTotals="0" colGrandTotals="0" itemPrintTitles="1" createdVersion="3" indent="0" outline="1" outlineData="1" multipleFieldFilters="0">
  <location ref="G55:H64" firstHeaderRow="1" firstDataRow="2" firstDataCol="1"/>
  <pivotFields count="24">
    <pivotField axis="axisCol" showAll="0">
      <items count="17">
        <item h="1" x="1"/>
        <item h="1" x="8"/>
        <item h="1" x="4"/>
        <item h="1" x="10"/>
        <item h="1" x="0"/>
        <item h="1" m="1" x="15"/>
        <item h="1" x="12"/>
        <item h="1" x="2"/>
        <item h="1" x="6"/>
        <item x="11"/>
        <item h="1" x="5"/>
        <item h="1" x="9"/>
        <item h="1" x="3"/>
        <item h="1" m="1" x="14"/>
        <item h="1" x="7"/>
        <item h="1" m="1" x="13"/>
        <item t="default"/>
      </items>
    </pivotField>
    <pivotField showAll="0" defaultSubtotal="0"/>
    <pivotField axis="axisRow" showAll="0">
      <items count="91">
        <item x="71"/>
        <item x="82"/>
        <item x="78"/>
        <item x="76"/>
        <item x="80"/>
        <item x="0"/>
        <item x="1"/>
        <item x="3"/>
        <item x="5"/>
        <item x="6"/>
        <item x="7"/>
        <item x="9"/>
        <item x="10"/>
        <item x="11"/>
        <item x="12"/>
        <item x="13"/>
        <item x="15"/>
        <item x="16"/>
        <item x="17"/>
        <item x="74"/>
        <item x="81"/>
        <item x="18"/>
        <item x="19"/>
        <item x="20"/>
        <item x="21"/>
        <item x="23"/>
        <item x="24"/>
        <item x="79"/>
        <item x="25"/>
        <item x="26"/>
        <item x="27"/>
        <item x="63"/>
        <item x="28"/>
        <item x="29"/>
        <item x="30"/>
        <item x="70"/>
        <item x="66"/>
        <item x="31"/>
        <item x="32"/>
        <item x="33"/>
        <item x="34"/>
        <item x="35"/>
        <item x="36"/>
        <item x="37"/>
        <item x="38"/>
        <item x="77"/>
        <item x="39"/>
        <item x="40"/>
        <item x="89"/>
        <item x="68"/>
        <item x="75"/>
        <item x="41"/>
        <item x="42"/>
        <item x="43"/>
        <item x="44"/>
        <item x="62"/>
        <item x="64"/>
        <item x="45"/>
        <item x="46"/>
        <item x="73"/>
        <item x="47"/>
        <item x="48"/>
        <item x="49"/>
        <item x="50"/>
        <item x="51"/>
        <item x="52"/>
        <item x="53"/>
        <item x="54"/>
        <item x="55"/>
        <item x="56"/>
        <item x="57"/>
        <item x="58"/>
        <item x="59"/>
        <item x="60"/>
        <item x="61"/>
        <item x="2"/>
        <item x="69"/>
        <item x="72"/>
        <item x="4"/>
        <item x="88"/>
        <item x="8"/>
        <item x="65"/>
        <item x="14"/>
        <item x="67"/>
        <item x="84"/>
        <item x="83"/>
        <item x="22"/>
        <item x="85"/>
        <item x="86"/>
        <item x="87"/>
        <item t="default"/>
      </items>
    </pivotField>
    <pivotField showAl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pivotField showAll="0" defaultSubtotal="0"/>
    <pivotField showAll="0"/>
    <pivotField showAll="0"/>
    <pivotField showAll="0"/>
    <pivotField showAll="0"/>
  </pivotFields>
  <rowFields count="1">
    <field x="2"/>
  </rowFields>
  <rowItems count="8">
    <i>
      <x v="1"/>
    </i>
    <i>
      <x v="2"/>
    </i>
    <i>
      <x v="4"/>
    </i>
    <i>
      <x v="20"/>
    </i>
    <i>
      <x v="27"/>
    </i>
    <i>
      <x v="36"/>
    </i>
    <i>
      <x v="45"/>
    </i>
    <i>
      <x v="84"/>
    </i>
  </rowItems>
  <colFields count="1">
    <field x="0"/>
  </colFields>
  <colItems count="1">
    <i>
      <x v="9"/>
    </i>
  </colItems>
  <formats count="7">
    <format dxfId="292">
      <pivotArea type="origin" dataOnly="0" labelOnly="1" outline="0" fieldPosition="0"/>
    </format>
    <format dxfId="291">
      <pivotArea field="2" type="button" dataOnly="0" labelOnly="1" outline="0" axis="axisRow" fieldPosition="0"/>
    </format>
    <format dxfId="290">
      <pivotArea outline="0" collapsedLevelsAreSubtotals="1" fieldPosition="0"/>
    </format>
    <format dxfId="289">
      <pivotArea dataOnly="0" labelOnly="1" fieldPosition="0">
        <references count="1">
          <reference field="2" count="11">
            <x v="9"/>
            <x v="16"/>
            <x v="23"/>
            <x v="32"/>
            <x v="33"/>
            <x v="37"/>
            <x v="39"/>
            <x v="58"/>
            <x v="62"/>
            <x v="65"/>
            <x v="71"/>
          </reference>
        </references>
      </pivotArea>
    </format>
    <format dxfId="288">
      <pivotArea collapsedLevelsAreSubtotals="1" fieldPosition="0">
        <references count="1">
          <reference field="2" count="1">
            <x v="4"/>
          </reference>
        </references>
      </pivotArea>
    </format>
    <format dxfId="287">
      <pivotArea dataOnly="0" labelOnly="1" fieldPosition="0">
        <references count="1">
          <reference field="2" count="1">
            <x v="4"/>
          </reference>
        </references>
      </pivotArea>
    </format>
    <format dxfId="2">
      <pivotArea type="all" dataOnly="0" outline="0" fieldPosition="0"/>
    </format>
  </format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terry@colley2121.wanadoo.co.uk" TargetMode="External"/><Relationship Id="rId13" Type="http://schemas.openxmlformats.org/officeDocument/2006/relationships/hyperlink" Target="mailto:pamelawarren9@aol.com" TargetMode="External"/><Relationship Id="rId18" Type="http://schemas.openxmlformats.org/officeDocument/2006/relationships/hyperlink" Target="mailto:celronw14@talktalk.net" TargetMode="External"/><Relationship Id="rId26" Type="http://schemas.openxmlformats.org/officeDocument/2006/relationships/hyperlink" Target="mailto:harrybraid@hotmail.com" TargetMode="External"/><Relationship Id="rId39" Type="http://schemas.openxmlformats.org/officeDocument/2006/relationships/hyperlink" Target="mailto:jane.eden@btinternet.com" TargetMode="External"/><Relationship Id="rId3" Type="http://schemas.openxmlformats.org/officeDocument/2006/relationships/hyperlink" Target="mailto:alanderry@btinternet.com" TargetMode="External"/><Relationship Id="rId21" Type="http://schemas.openxmlformats.org/officeDocument/2006/relationships/hyperlink" Target="mailto:garretts@grahamandjenny.plus.com" TargetMode="External"/><Relationship Id="rId34" Type="http://schemas.openxmlformats.org/officeDocument/2006/relationships/hyperlink" Target="mailto:hubert.johns@O2.co.uk" TargetMode="External"/><Relationship Id="rId42" Type="http://schemas.openxmlformats.org/officeDocument/2006/relationships/printerSettings" Target="../printerSettings/printerSettings1.bin"/><Relationship Id="rId7" Type="http://schemas.openxmlformats.org/officeDocument/2006/relationships/hyperlink" Target="mailto:alan290jones@btinternet.com" TargetMode="External"/><Relationship Id="rId12" Type="http://schemas.openxmlformats.org/officeDocument/2006/relationships/hyperlink" Target="mailto:page@ppeter98.orangehome.co.uk" TargetMode="External"/><Relationship Id="rId17" Type="http://schemas.openxmlformats.org/officeDocument/2006/relationships/hyperlink" Target="mailto:timbla@tiscali.co.uk" TargetMode="External"/><Relationship Id="rId25" Type="http://schemas.openxmlformats.org/officeDocument/2006/relationships/hyperlink" Target="mailto:timbla7@btinternet.com" TargetMode="External"/><Relationship Id="rId33" Type="http://schemas.openxmlformats.org/officeDocument/2006/relationships/hyperlink" Target="mailto:nevillehydes@hotmail.co.uk" TargetMode="External"/><Relationship Id="rId38" Type="http://schemas.openxmlformats.org/officeDocument/2006/relationships/hyperlink" Target="mailto:TAYNEV24@AOL.COM" TargetMode="External"/><Relationship Id="rId2" Type="http://schemas.openxmlformats.org/officeDocument/2006/relationships/hyperlink" Target="mailto:trevannh@tiscali.co.uk" TargetMode="External"/><Relationship Id="rId16" Type="http://schemas.openxmlformats.org/officeDocument/2006/relationships/hyperlink" Target="mailto:REEBCOOP@AOL.COM" TargetMode="External"/><Relationship Id="rId20" Type="http://schemas.openxmlformats.org/officeDocument/2006/relationships/hyperlink" Target="mailto:gpforbat@btinternet.com" TargetMode="External"/><Relationship Id="rId29" Type="http://schemas.openxmlformats.org/officeDocument/2006/relationships/hyperlink" Target="mailto:brian.corpe@btinternet.com" TargetMode="External"/><Relationship Id="rId41" Type="http://schemas.openxmlformats.org/officeDocument/2006/relationships/hyperlink" Target="mailto:cths2512@btinternet.com" TargetMode="External"/><Relationship Id="rId1" Type="http://schemas.openxmlformats.org/officeDocument/2006/relationships/hyperlink" Target="mailto:brian3.jenkins3@virgin.net" TargetMode="External"/><Relationship Id="rId6" Type="http://schemas.openxmlformats.org/officeDocument/2006/relationships/hyperlink" Target="mailto:pandgpickett@btinternet.com" TargetMode="External"/><Relationship Id="rId11" Type="http://schemas.openxmlformats.org/officeDocument/2006/relationships/hyperlink" Target="mailto:robertkitchener124@surfree.co.uk" TargetMode="External"/><Relationship Id="rId24" Type="http://schemas.openxmlformats.org/officeDocument/2006/relationships/hyperlink" Target="mailto:AudreyDerekHall@GoogleMail.com" TargetMode="External"/><Relationship Id="rId32" Type="http://schemas.openxmlformats.org/officeDocument/2006/relationships/hyperlink" Target="mailto:j.spooner153@btinternet.com" TargetMode="External"/><Relationship Id="rId37" Type="http://schemas.openxmlformats.org/officeDocument/2006/relationships/hyperlink" Target="mailto:barryclarkb@talktalk.net" TargetMode="External"/><Relationship Id="rId40" Type="http://schemas.openxmlformats.org/officeDocument/2006/relationships/hyperlink" Target="mailto:nobshe@talktalk.net" TargetMode="External"/><Relationship Id="rId5" Type="http://schemas.openxmlformats.org/officeDocument/2006/relationships/hyperlink" Target="mailto:derbyshire.man@talktalk.net" TargetMode="External"/><Relationship Id="rId15" Type="http://schemas.openxmlformats.org/officeDocument/2006/relationships/hyperlink" Target="mailto:TAYNEV24@AOL.COM" TargetMode="External"/><Relationship Id="rId23" Type="http://schemas.openxmlformats.org/officeDocument/2006/relationships/hyperlink" Target="mailto:alstubbs@btinternet.com" TargetMode="External"/><Relationship Id="rId28" Type="http://schemas.openxmlformats.org/officeDocument/2006/relationships/hyperlink" Target="mailto:annger@sky.com" TargetMode="External"/><Relationship Id="rId36" Type="http://schemas.openxmlformats.org/officeDocument/2006/relationships/hyperlink" Target="mailto:lraaj@hotmail.com" TargetMode="External"/><Relationship Id="rId10" Type="http://schemas.openxmlformats.org/officeDocument/2006/relationships/hyperlink" Target="mailto:adroman@talktalk.net" TargetMode="External"/><Relationship Id="rId19" Type="http://schemas.openxmlformats.org/officeDocument/2006/relationships/hyperlink" Target="mailto:pabeeley@btinternet.com" TargetMode="External"/><Relationship Id="rId31" Type="http://schemas.openxmlformats.org/officeDocument/2006/relationships/hyperlink" Target="mailto:johnbryce@hotmail.co.uk" TargetMode="External"/><Relationship Id="rId4" Type="http://schemas.openxmlformats.org/officeDocument/2006/relationships/hyperlink" Target="mailto:chris@thecjsnetwork.com" TargetMode="External"/><Relationship Id="rId9" Type="http://schemas.openxmlformats.org/officeDocument/2006/relationships/hyperlink" Target="mailto:wtcollins@hotmail.com" TargetMode="External"/><Relationship Id="rId14" Type="http://schemas.openxmlformats.org/officeDocument/2006/relationships/hyperlink" Target="mailto:richard.salmon@sky.com" TargetMode="External"/><Relationship Id="rId22" Type="http://schemas.openxmlformats.org/officeDocument/2006/relationships/hyperlink" Target="mailto:tom.trask@btinternet.com" TargetMode="External"/><Relationship Id="rId27" Type="http://schemas.openxmlformats.org/officeDocument/2006/relationships/hyperlink" Target="mailto:vbillitt@live.co.uk" TargetMode="External"/><Relationship Id="rId30" Type="http://schemas.openxmlformats.org/officeDocument/2006/relationships/hyperlink" Target="mailto:john.corner1@virgin.net" TargetMode="External"/><Relationship Id="rId35" Type="http://schemas.openxmlformats.org/officeDocument/2006/relationships/hyperlink" Target="mailto:alan.farmer@btopenworld.com"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8" Type="http://schemas.openxmlformats.org/officeDocument/2006/relationships/printerSettings" Target="../printerSettings/printerSettings14.bin"/><Relationship Id="rId3" Type="http://schemas.openxmlformats.org/officeDocument/2006/relationships/hyperlink" Target="mailto:angela.higgs2@btinternet.com" TargetMode="External"/><Relationship Id="rId7" Type="http://schemas.openxmlformats.org/officeDocument/2006/relationships/hyperlink" Target="mailto:delboyrob@aol.com" TargetMode="External"/><Relationship Id="rId2" Type="http://schemas.openxmlformats.org/officeDocument/2006/relationships/hyperlink" Target="mailto:thomas.gornall@sky.com" TargetMode="External"/><Relationship Id="rId1" Type="http://schemas.openxmlformats.org/officeDocument/2006/relationships/hyperlink" Target="mailto:martin.tripp@btinternet.com" TargetMode="External"/><Relationship Id="rId6" Type="http://schemas.openxmlformats.org/officeDocument/2006/relationships/hyperlink" Target="mailto:salmogeo2774@btinternet.com" TargetMode="External"/><Relationship Id="rId5" Type="http://schemas.openxmlformats.org/officeDocument/2006/relationships/hyperlink" Target="mailto:keb14@btinternet.com" TargetMode="External"/><Relationship Id="rId4" Type="http://schemas.openxmlformats.org/officeDocument/2006/relationships/hyperlink" Target="mailto:colinbatts@btinternet.com"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alan.farmer@btopenworld.com" TargetMode="External"/></Relationships>
</file>

<file path=xl/worksheets/_rels/sheet4.xml.rels><?xml version="1.0" encoding="UTF-8" standalone="yes"?>
<Relationships xmlns="http://schemas.openxmlformats.org/package/2006/relationships"><Relationship Id="rId8" Type="http://schemas.openxmlformats.org/officeDocument/2006/relationships/pivotTable" Target="../pivotTables/pivotTable8.xml"/><Relationship Id="rId3" Type="http://schemas.openxmlformats.org/officeDocument/2006/relationships/pivotTable" Target="../pivotTables/pivotTable3.xml"/><Relationship Id="rId7" Type="http://schemas.openxmlformats.org/officeDocument/2006/relationships/pivotTable" Target="../pivotTables/pivotTable7.xml"/><Relationship Id="rId12" Type="http://schemas.openxmlformats.org/officeDocument/2006/relationships/printerSettings" Target="../printerSettings/printerSettings4.bin"/><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11" Type="http://schemas.openxmlformats.org/officeDocument/2006/relationships/pivotTable" Target="../pivotTables/pivotTable11.xml"/><Relationship Id="rId5" Type="http://schemas.openxmlformats.org/officeDocument/2006/relationships/pivotTable" Target="../pivotTables/pivotTable5.xml"/><Relationship Id="rId10" Type="http://schemas.openxmlformats.org/officeDocument/2006/relationships/pivotTable" Target="../pivotTables/pivotTable10.xml"/><Relationship Id="rId4" Type="http://schemas.openxmlformats.org/officeDocument/2006/relationships/pivotTable" Target="../pivotTables/pivotTable4.xml"/><Relationship Id="rId9" Type="http://schemas.openxmlformats.org/officeDocument/2006/relationships/pivotTable" Target="../pivotTables/pivotTable9.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ivotTable" Target="../pivotTables/pivotTable13.xml"/><Relationship Id="rId1" Type="http://schemas.openxmlformats.org/officeDocument/2006/relationships/pivotTable" Target="../pivotTables/pivotTable1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V177"/>
  <sheetViews>
    <sheetView zoomScale="70" zoomScaleNormal="70" workbookViewId="0">
      <pane xSplit="3" ySplit="2" topLeftCell="O30" activePane="bottomRight" state="frozen"/>
      <selection pane="topRight" activeCell="D1" sqref="D1"/>
      <selection pane="bottomLeft" activeCell="A3" sqref="A3"/>
      <selection pane="bottomRight" activeCell="AE47" sqref="AE47"/>
    </sheetView>
  </sheetViews>
  <sheetFormatPr defaultColWidth="8.85546875" defaultRowHeight="20.100000000000001" customHeight="1" x14ac:dyDescent="0.25"/>
  <cols>
    <col min="1" max="1" width="27" style="140" hidden="1" customWidth="1"/>
    <col min="2" max="2" width="13.5703125" style="143" bestFit="1" customWidth="1"/>
    <col min="3" max="3" width="21.7109375" style="460" customWidth="1"/>
    <col min="4" max="5" width="18" style="482" customWidth="1"/>
    <col min="6" max="6" width="101.85546875" style="451" customWidth="1"/>
    <col min="7" max="7" width="21.85546875" style="482" customWidth="1"/>
    <col min="8" max="8" width="41.5703125" style="478" customWidth="1"/>
    <col min="9" max="9" width="11.28515625" style="460" customWidth="1"/>
    <col min="10" max="10" width="17" style="457" customWidth="1"/>
    <col min="11" max="11" width="17.7109375" style="465" customWidth="1"/>
    <col min="12" max="12" width="17.7109375" style="466" customWidth="1"/>
    <col min="13" max="13" width="15.5703125" style="457" customWidth="1"/>
    <col min="14" max="14" width="21.140625" style="480" customWidth="1"/>
    <col min="15" max="15" width="65.28515625" style="468" customWidth="1"/>
    <col min="16" max="16" width="43.42578125" style="457" customWidth="1"/>
    <col min="17" max="17" width="17.42578125" style="547" customWidth="1"/>
    <col min="18" max="18" width="17.42578125" style="548" customWidth="1"/>
    <col min="19" max="19" width="17.85546875" style="538" customWidth="1"/>
    <col min="20" max="20" width="23.42578125" style="451" customWidth="1"/>
    <col min="21" max="21" width="22.42578125" style="451" customWidth="1"/>
    <col min="22" max="22" width="16.42578125" style="451" customWidth="1"/>
    <col min="23" max="23" width="10.5703125" style="451" customWidth="1"/>
    <col min="24" max="24" width="22.42578125" style="495" bestFit="1" customWidth="1"/>
    <col min="25" max="25" width="24.42578125" style="538" customWidth="1"/>
    <col min="26" max="26" width="12.140625" style="451" customWidth="1"/>
    <col min="27" max="16384" width="8.85546875" style="28"/>
  </cols>
  <sheetData>
    <row r="1" spans="1:48" ht="20.100000000000001" customHeight="1" x14ac:dyDescent="0.25">
      <c r="B1" s="87">
        <f>COUNTIF(M3:M103,"=Member")</f>
        <v>57</v>
      </c>
      <c r="C1" s="460" t="s">
        <v>187</v>
      </c>
      <c r="D1" s="455">
        <f>COUNTA(C68:C73)</f>
        <v>4</v>
      </c>
      <c r="E1" s="455"/>
      <c r="F1" s="460" t="s">
        <v>205</v>
      </c>
      <c r="G1" s="461">
        <f>COUNTA(C102:C125)</f>
        <v>24</v>
      </c>
      <c r="H1" s="462" t="s">
        <v>714</v>
      </c>
      <c r="I1" s="463" t="s">
        <v>12</v>
      </c>
      <c r="J1" s="464">
        <f>D1+B1+G1</f>
        <v>85</v>
      </c>
      <c r="M1" s="452" t="s">
        <v>901</v>
      </c>
      <c r="N1" s="467">
        <f>MAX(N3:N68)+1</f>
        <v>114</v>
      </c>
      <c r="P1" s="536" t="s">
        <v>322</v>
      </c>
      <c r="Q1" s="461" t="s">
        <v>898</v>
      </c>
      <c r="R1" s="537">
        <f ca="1">AVERAGE(R3:R67)</f>
        <v>77.745762711864401</v>
      </c>
      <c r="T1" s="539">
        <f>COUNTA(H3:H73)</f>
        <v>43</v>
      </c>
      <c r="U1" s="536" t="s">
        <v>802</v>
      </c>
      <c r="V1" s="464">
        <f>J1-T1</f>
        <v>42</v>
      </c>
      <c r="AG1" s="125"/>
      <c r="AH1" s="29"/>
      <c r="AM1" s="138"/>
      <c r="AP1" s="139"/>
      <c r="AQ1" s="29"/>
      <c r="AV1" s="140"/>
    </row>
    <row r="2" spans="1:48" s="138" customFormat="1" ht="20.100000000000001" customHeight="1" x14ac:dyDescent="0.25">
      <c r="A2" s="141" t="s">
        <v>192</v>
      </c>
      <c r="B2" s="142" t="s">
        <v>900</v>
      </c>
      <c r="C2" s="469" t="s">
        <v>28</v>
      </c>
      <c r="D2" s="470" t="s">
        <v>229</v>
      </c>
      <c r="E2" s="471" t="s">
        <v>1289</v>
      </c>
      <c r="F2" s="469" t="s">
        <v>29</v>
      </c>
      <c r="G2" s="470" t="s">
        <v>30</v>
      </c>
      <c r="H2" s="472" t="s">
        <v>130</v>
      </c>
      <c r="I2" s="469" t="s">
        <v>237</v>
      </c>
      <c r="J2" s="473" t="s">
        <v>160</v>
      </c>
      <c r="K2" s="465" t="s">
        <v>31</v>
      </c>
      <c r="L2" s="474" t="s">
        <v>17</v>
      </c>
      <c r="M2" s="469" t="s">
        <v>33</v>
      </c>
      <c r="N2" s="475" t="s">
        <v>44</v>
      </c>
      <c r="O2" s="474" t="s">
        <v>18</v>
      </c>
      <c r="P2" s="469" t="s">
        <v>41</v>
      </c>
      <c r="Q2" s="540" t="s">
        <v>40</v>
      </c>
      <c r="R2" s="541" t="s">
        <v>899</v>
      </c>
      <c r="S2" s="542" t="s">
        <v>39</v>
      </c>
      <c r="T2" s="543" t="str">
        <f t="shared" ref="T2:T28" si="0">B2</f>
        <v>Prefered</v>
      </c>
      <c r="U2" s="469" t="s">
        <v>28</v>
      </c>
      <c r="V2" s="469" t="s">
        <v>193</v>
      </c>
      <c r="W2" s="543" t="s">
        <v>717</v>
      </c>
      <c r="X2" s="473" t="s">
        <v>192</v>
      </c>
      <c r="Y2" s="475" t="s">
        <v>906</v>
      </c>
      <c r="Z2" s="491" t="s">
        <v>1359</v>
      </c>
    </row>
    <row r="3" spans="1:48" ht="20.100000000000001" customHeight="1" x14ac:dyDescent="0.3">
      <c r="A3" s="342" t="s">
        <v>1668</v>
      </c>
      <c r="B3" s="143" t="s">
        <v>63</v>
      </c>
      <c r="C3" s="421" t="s">
        <v>278</v>
      </c>
      <c r="D3" s="420" t="s">
        <v>1257</v>
      </c>
      <c r="E3" s="476" t="s">
        <v>1290</v>
      </c>
      <c r="F3" s="477" t="s">
        <v>745</v>
      </c>
      <c r="G3" s="420" t="s">
        <v>520</v>
      </c>
      <c r="I3" s="421" t="s">
        <v>240</v>
      </c>
      <c r="K3" s="465">
        <v>9802</v>
      </c>
      <c r="L3" s="465">
        <v>35654</v>
      </c>
      <c r="M3" s="479" t="s">
        <v>34</v>
      </c>
      <c r="N3" s="480">
        <v>48</v>
      </c>
      <c r="O3" s="481" t="s">
        <v>1710</v>
      </c>
      <c r="P3" s="479"/>
      <c r="Q3" s="544" t="s">
        <v>13</v>
      </c>
      <c r="R3" s="545">
        <f t="shared" ref="R3:R28" ca="1" si="1">IF(K3,(YEAR(NOW())-YEAR(K3)),"-")</f>
        <v>86</v>
      </c>
      <c r="S3" s="546">
        <f>MONTH(K3)</f>
        <v>11</v>
      </c>
      <c r="T3" s="543" t="str">
        <f t="shared" si="0"/>
        <v>Denys</v>
      </c>
      <c r="U3" s="451" t="str">
        <f t="shared" ref="U3:U28" si="2">C3</f>
        <v>BARKER</v>
      </c>
      <c r="V3" s="451">
        <f t="shared" ref="V3:V28" si="3">DAY(K3)</f>
        <v>1</v>
      </c>
      <c r="X3" s="457" t="str">
        <f t="shared" ref="X3:X28" si="4">A3</f>
        <v>Forbat</v>
      </c>
      <c r="Y3" s="538" t="str">
        <f t="shared" ref="Y3:Y28" si="5">G3</f>
        <v>393 383</v>
      </c>
      <c r="Z3" s="451">
        <f>MONTH(E3)</f>
        <v>10</v>
      </c>
    </row>
    <row r="4" spans="1:48" ht="20.100000000000001" customHeight="1" x14ac:dyDescent="0.3">
      <c r="A4" s="342" t="s">
        <v>1668</v>
      </c>
      <c r="B4" s="143" t="s">
        <v>865</v>
      </c>
      <c r="C4" s="460" t="s">
        <v>866</v>
      </c>
      <c r="D4" s="482" t="s">
        <v>867</v>
      </c>
      <c r="E4" s="476" t="s">
        <v>1292</v>
      </c>
      <c r="F4" s="477" t="s">
        <v>869</v>
      </c>
      <c r="G4" s="482" t="s">
        <v>871</v>
      </c>
      <c r="H4" s="483" t="s">
        <v>870</v>
      </c>
      <c r="I4" s="460" t="s">
        <v>868</v>
      </c>
      <c r="K4" s="465">
        <v>16142</v>
      </c>
      <c r="L4" s="466">
        <v>40280</v>
      </c>
      <c r="M4" s="457" t="s">
        <v>34</v>
      </c>
      <c r="N4" s="480">
        <v>106</v>
      </c>
      <c r="R4" s="545">
        <f t="shared" ca="1" si="1"/>
        <v>68</v>
      </c>
      <c r="T4" s="543" t="str">
        <f t="shared" si="0"/>
        <v>Vic</v>
      </c>
      <c r="U4" s="451" t="str">
        <f t="shared" si="2"/>
        <v>BILLITT</v>
      </c>
      <c r="V4" s="451">
        <f t="shared" si="3"/>
        <v>11</v>
      </c>
      <c r="X4" s="457" t="str">
        <f t="shared" si="4"/>
        <v>Forbat</v>
      </c>
      <c r="Y4" s="538" t="str">
        <f t="shared" si="5"/>
        <v>426 721</v>
      </c>
      <c r="Z4" s="451">
        <f t="shared" ref="Z4:Z28" si="6">MONTH(E4)</f>
        <v>1</v>
      </c>
    </row>
    <row r="5" spans="1:48" ht="20.100000000000001" customHeight="1" x14ac:dyDescent="0.3">
      <c r="A5" s="342" t="s">
        <v>1669</v>
      </c>
      <c r="B5" s="143" t="s">
        <v>66</v>
      </c>
      <c r="C5" s="421" t="s">
        <v>280</v>
      </c>
      <c r="D5" s="420" t="s">
        <v>67</v>
      </c>
      <c r="E5" s="476" t="s">
        <v>1293</v>
      </c>
      <c r="F5" s="477" t="s">
        <v>928</v>
      </c>
      <c r="G5" s="420" t="s">
        <v>599</v>
      </c>
      <c r="H5" s="483" t="s">
        <v>808</v>
      </c>
      <c r="I5" s="421" t="s">
        <v>242</v>
      </c>
      <c r="K5" s="465">
        <v>12068</v>
      </c>
      <c r="L5" s="465">
        <v>36052</v>
      </c>
      <c r="M5" s="479" t="s">
        <v>34</v>
      </c>
      <c r="N5" s="480">
        <v>51</v>
      </c>
      <c r="O5" s="481" t="s">
        <v>13</v>
      </c>
      <c r="P5" s="479"/>
      <c r="Q5" s="544" t="s">
        <v>13</v>
      </c>
      <c r="R5" s="545">
        <f t="shared" ca="1" si="1"/>
        <v>79</v>
      </c>
      <c r="S5" s="546">
        <f t="shared" ref="S5:S11" si="7">MONTH(K5)</f>
        <v>1</v>
      </c>
      <c r="T5" s="543" t="str">
        <f t="shared" si="0"/>
        <v>Tim</v>
      </c>
      <c r="U5" s="451" t="str">
        <f t="shared" si="2"/>
        <v>BLADON</v>
      </c>
      <c r="V5" s="451">
        <f t="shared" si="3"/>
        <v>14</v>
      </c>
      <c r="X5" s="457" t="str">
        <f t="shared" si="4"/>
        <v>Rylott</v>
      </c>
      <c r="Y5" s="538" t="str">
        <f t="shared" si="5"/>
        <v>440 499</v>
      </c>
      <c r="Z5" s="451">
        <f t="shared" si="6"/>
        <v>4</v>
      </c>
    </row>
    <row r="6" spans="1:48" ht="20.100000000000001" customHeight="1" x14ac:dyDescent="0.3">
      <c r="A6" s="342" t="s">
        <v>1669</v>
      </c>
      <c r="B6" s="143" t="s">
        <v>888</v>
      </c>
      <c r="C6" s="421" t="s">
        <v>889</v>
      </c>
      <c r="D6" s="420" t="s">
        <v>149</v>
      </c>
      <c r="E6" s="476" t="s">
        <v>1294</v>
      </c>
      <c r="F6" s="477" t="s">
        <v>891</v>
      </c>
      <c r="G6" s="420" t="s">
        <v>892</v>
      </c>
      <c r="H6" s="483"/>
      <c r="I6" s="421" t="s">
        <v>890</v>
      </c>
      <c r="K6" s="465">
        <v>14924</v>
      </c>
      <c r="L6" s="465">
        <v>40344</v>
      </c>
      <c r="M6" s="479" t="s">
        <v>34</v>
      </c>
      <c r="N6" s="480">
        <v>107</v>
      </c>
      <c r="O6" s="481"/>
      <c r="P6" s="479"/>
      <c r="Q6" s="544"/>
      <c r="R6" s="545">
        <f t="shared" ca="1" si="1"/>
        <v>72</v>
      </c>
      <c r="S6" s="546">
        <f t="shared" si="7"/>
        <v>11</v>
      </c>
      <c r="T6" s="543" t="str">
        <f t="shared" si="0"/>
        <v>Paul</v>
      </c>
      <c r="U6" s="451" t="str">
        <f t="shared" si="2"/>
        <v>BOOTHMAN</v>
      </c>
      <c r="V6" s="451">
        <f t="shared" si="3"/>
        <v>9</v>
      </c>
      <c r="X6" s="457" t="str">
        <f t="shared" si="4"/>
        <v>Rylott</v>
      </c>
      <c r="Y6" s="538" t="str">
        <f t="shared" si="5"/>
        <v>422 961</v>
      </c>
      <c r="Z6" s="451">
        <f t="shared" si="6"/>
        <v>10</v>
      </c>
    </row>
    <row r="7" spans="1:48" ht="20.100000000000001" customHeight="1" x14ac:dyDescent="0.3">
      <c r="A7" s="342" t="s">
        <v>1670</v>
      </c>
      <c r="B7" s="143" t="s">
        <v>818</v>
      </c>
      <c r="C7" s="460" t="s">
        <v>819</v>
      </c>
      <c r="D7" s="482" t="s">
        <v>820</v>
      </c>
      <c r="E7" s="476" t="s">
        <v>1295</v>
      </c>
      <c r="F7" s="477" t="s">
        <v>822</v>
      </c>
      <c r="G7" s="482" t="s">
        <v>824</v>
      </c>
      <c r="H7" s="483" t="s">
        <v>823</v>
      </c>
      <c r="I7" s="460" t="s">
        <v>821</v>
      </c>
      <c r="K7" s="465">
        <v>13500</v>
      </c>
      <c r="L7" s="466">
        <v>40196</v>
      </c>
      <c r="M7" s="457" t="s">
        <v>34</v>
      </c>
      <c r="N7" s="480">
        <v>105</v>
      </c>
      <c r="P7" s="464" t="s">
        <v>767</v>
      </c>
      <c r="R7" s="545">
        <f t="shared" ca="1" si="1"/>
        <v>76</v>
      </c>
      <c r="S7" s="546">
        <f t="shared" si="7"/>
        <v>12</v>
      </c>
      <c r="T7" s="543" t="str">
        <f t="shared" si="0"/>
        <v>Harry</v>
      </c>
      <c r="U7" s="451" t="str">
        <f t="shared" si="2"/>
        <v>BRAID</v>
      </c>
      <c r="V7" s="451">
        <f t="shared" si="3"/>
        <v>16</v>
      </c>
      <c r="X7" s="457" t="str">
        <f t="shared" si="4"/>
        <v>Searl</v>
      </c>
      <c r="Y7" s="538" t="str">
        <f t="shared" si="5"/>
        <v>591 003</v>
      </c>
      <c r="Z7" s="451">
        <f t="shared" si="6"/>
        <v>9</v>
      </c>
    </row>
    <row r="8" spans="1:48" ht="20.100000000000001" customHeight="1" x14ac:dyDescent="0.3">
      <c r="A8" s="342" t="s">
        <v>1668</v>
      </c>
      <c r="B8" s="143" t="s">
        <v>69</v>
      </c>
      <c r="C8" s="421" t="s">
        <v>197</v>
      </c>
      <c r="D8" s="420" t="s">
        <v>67</v>
      </c>
      <c r="E8" s="476" t="s">
        <v>1296</v>
      </c>
      <c r="F8" s="477" t="s">
        <v>960</v>
      </c>
      <c r="G8" s="420" t="s">
        <v>652</v>
      </c>
      <c r="H8" s="483" t="s">
        <v>961</v>
      </c>
      <c r="I8" s="421" t="s">
        <v>244</v>
      </c>
      <c r="J8" s="457" t="s">
        <v>157</v>
      </c>
      <c r="K8" s="465">
        <v>13994</v>
      </c>
      <c r="L8" s="465">
        <v>38031</v>
      </c>
      <c r="M8" s="479" t="s">
        <v>34</v>
      </c>
      <c r="N8" s="480">
        <v>67</v>
      </c>
      <c r="O8" s="481" t="s">
        <v>157</v>
      </c>
      <c r="P8" s="479"/>
      <c r="Q8" s="544" t="s">
        <v>13</v>
      </c>
      <c r="R8" s="545">
        <f t="shared" ca="1" si="1"/>
        <v>74</v>
      </c>
      <c r="S8" s="546">
        <f t="shared" si="7"/>
        <v>4</v>
      </c>
      <c r="T8" s="543" t="str">
        <f t="shared" si="0"/>
        <v>John</v>
      </c>
      <c r="U8" s="451" t="str">
        <f t="shared" si="2"/>
        <v>BRYCE</v>
      </c>
      <c r="V8" s="451">
        <f t="shared" si="3"/>
        <v>24</v>
      </c>
      <c r="X8" s="457" t="str">
        <f t="shared" si="4"/>
        <v>Forbat</v>
      </c>
      <c r="Y8" s="538" t="str">
        <f t="shared" si="5"/>
        <v>393 177</v>
      </c>
      <c r="Z8" s="451">
        <f t="shared" si="6"/>
        <v>3</v>
      </c>
    </row>
    <row r="9" spans="1:48" ht="20.100000000000001" customHeight="1" x14ac:dyDescent="0.3">
      <c r="A9" s="342" t="s">
        <v>1670</v>
      </c>
      <c r="B9" s="143" t="s">
        <v>70</v>
      </c>
      <c r="C9" s="421" t="s">
        <v>282</v>
      </c>
      <c r="D9" s="420" t="s">
        <v>71</v>
      </c>
      <c r="E9" s="476"/>
      <c r="F9" s="477" t="s">
        <v>929</v>
      </c>
      <c r="G9" s="420" t="s">
        <v>582</v>
      </c>
      <c r="H9" s="483" t="s">
        <v>209</v>
      </c>
      <c r="I9" s="421" t="s">
        <v>245</v>
      </c>
      <c r="K9" s="465">
        <v>8562</v>
      </c>
      <c r="L9" s="465">
        <v>36779</v>
      </c>
      <c r="M9" s="479" t="s">
        <v>34</v>
      </c>
      <c r="N9" s="480">
        <v>57</v>
      </c>
      <c r="O9" s="481" t="s">
        <v>13</v>
      </c>
      <c r="P9" s="479"/>
      <c r="Q9" s="544" t="s">
        <v>13</v>
      </c>
      <c r="R9" s="545">
        <f t="shared" ca="1" si="1"/>
        <v>89</v>
      </c>
      <c r="S9" s="546">
        <f t="shared" si="7"/>
        <v>6</v>
      </c>
      <c r="T9" s="543" t="str">
        <f t="shared" si="0"/>
        <v>Derek</v>
      </c>
      <c r="U9" s="451" t="str">
        <f t="shared" si="2"/>
        <v>BURTON</v>
      </c>
      <c r="V9" s="451">
        <f t="shared" si="3"/>
        <v>10</v>
      </c>
      <c r="X9" s="457" t="str">
        <f t="shared" si="4"/>
        <v>Searl</v>
      </c>
      <c r="Y9" s="538" t="str">
        <f t="shared" si="5"/>
        <v>01 780 766 312</v>
      </c>
      <c r="Z9" s="451">
        <f t="shared" si="6"/>
        <v>1</v>
      </c>
    </row>
    <row r="10" spans="1:48" ht="20.100000000000001" customHeight="1" x14ac:dyDescent="0.3">
      <c r="A10" s="342" t="s">
        <v>1671</v>
      </c>
      <c r="B10" s="143" t="s">
        <v>910</v>
      </c>
      <c r="C10" s="421" t="s">
        <v>911</v>
      </c>
      <c r="D10" s="420" t="s">
        <v>99</v>
      </c>
      <c r="E10" s="476" t="s">
        <v>1297</v>
      </c>
      <c r="F10" s="477" t="s">
        <v>912</v>
      </c>
      <c r="G10" s="420" t="s">
        <v>913</v>
      </c>
      <c r="H10" s="483" t="s">
        <v>1553</v>
      </c>
      <c r="I10" s="421" t="s">
        <v>250</v>
      </c>
      <c r="K10" s="465">
        <v>16731</v>
      </c>
      <c r="L10" s="465">
        <v>40399</v>
      </c>
      <c r="M10" s="479" t="s">
        <v>34</v>
      </c>
      <c r="N10" s="480">
        <v>108</v>
      </c>
      <c r="O10" s="481"/>
      <c r="P10" s="479"/>
      <c r="Q10" s="544"/>
      <c r="R10" s="545">
        <f t="shared" ca="1" si="1"/>
        <v>67</v>
      </c>
      <c r="S10" s="546">
        <f t="shared" si="7"/>
        <v>10</v>
      </c>
      <c r="T10" s="543" t="str">
        <f t="shared" si="0"/>
        <v>Barry</v>
      </c>
      <c r="U10" s="451" t="str">
        <f t="shared" si="2"/>
        <v>CLARK</v>
      </c>
      <c r="V10" s="451">
        <f t="shared" si="3"/>
        <v>21</v>
      </c>
      <c r="X10" s="457" t="str">
        <f t="shared" si="4"/>
        <v>Eden</v>
      </c>
      <c r="Y10" s="538" t="str">
        <f t="shared" si="5"/>
        <v>423 552</v>
      </c>
      <c r="Z10" s="451">
        <f t="shared" si="6"/>
        <v>8</v>
      </c>
    </row>
    <row r="11" spans="1:48" ht="20.100000000000001" customHeight="1" x14ac:dyDescent="0.3">
      <c r="A11" s="342" t="s">
        <v>1157</v>
      </c>
      <c r="B11" s="143" t="s">
        <v>74</v>
      </c>
      <c r="C11" s="421" t="s">
        <v>284</v>
      </c>
      <c r="D11" s="420" t="s">
        <v>75</v>
      </c>
      <c r="E11" s="476" t="s">
        <v>1298</v>
      </c>
      <c r="F11" s="477" t="s">
        <v>930</v>
      </c>
      <c r="G11" s="420" t="s">
        <v>523</v>
      </c>
      <c r="I11" s="421" t="s">
        <v>247</v>
      </c>
      <c r="K11" s="465">
        <v>11356</v>
      </c>
      <c r="L11" s="465">
        <v>35618</v>
      </c>
      <c r="M11" s="479" t="s">
        <v>34</v>
      </c>
      <c r="N11" s="480">
        <v>45</v>
      </c>
      <c r="O11" s="481" t="s">
        <v>13</v>
      </c>
      <c r="P11" s="479"/>
      <c r="Q11" s="544" t="s">
        <v>13</v>
      </c>
      <c r="R11" s="545">
        <f t="shared" ca="1" si="1"/>
        <v>81</v>
      </c>
      <c r="S11" s="546">
        <f t="shared" si="7"/>
        <v>2</v>
      </c>
      <c r="T11" s="543" t="str">
        <f t="shared" si="0"/>
        <v>Michael</v>
      </c>
      <c r="U11" s="451" t="str">
        <f t="shared" si="2"/>
        <v>COATES</v>
      </c>
      <c r="V11" s="451">
        <f t="shared" si="3"/>
        <v>2</v>
      </c>
      <c r="X11" s="457" t="str">
        <f t="shared" si="4"/>
        <v>Stubbs</v>
      </c>
      <c r="Y11" s="538" t="str">
        <f t="shared" si="5"/>
        <v>422 829</v>
      </c>
      <c r="Z11" s="451">
        <f t="shared" si="6"/>
        <v>11</v>
      </c>
    </row>
    <row r="12" spans="1:48" ht="20.100000000000001" customHeight="1" x14ac:dyDescent="0.3">
      <c r="A12" s="342" t="s">
        <v>1671</v>
      </c>
      <c r="B12" s="143" t="s">
        <v>467</v>
      </c>
      <c r="C12" s="421" t="s">
        <v>465</v>
      </c>
      <c r="D12" s="420" t="s">
        <v>62</v>
      </c>
      <c r="E12" s="476" t="s">
        <v>1299</v>
      </c>
      <c r="F12" s="477" t="s">
        <v>669</v>
      </c>
      <c r="G12" s="420" t="s">
        <v>468</v>
      </c>
      <c r="H12" s="483" t="s">
        <v>503</v>
      </c>
      <c r="I12" s="421" t="s">
        <v>466</v>
      </c>
      <c r="K12" s="465">
        <v>12106</v>
      </c>
      <c r="L12" s="465">
        <v>39643</v>
      </c>
      <c r="M12" s="479" t="s">
        <v>34</v>
      </c>
      <c r="N12" s="480">
        <v>88</v>
      </c>
      <c r="O12" s="481"/>
      <c r="P12" s="451"/>
      <c r="Q12" s="544"/>
      <c r="R12" s="545">
        <f t="shared" ca="1" si="1"/>
        <v>79</v>
      </c>
      <c r="S12" s="546"/>
      <c r="T12" s="543" t="str">
        <f t="shared" si="0"/>
        <v>Terry</v>
      </c>
      <c r="U12" s="451" t="str">
        <f t="shared" si="2"/>
        <v>COLLEY</v>
      </c>
      <c r="V12" s="451">
        <f t="shared" si="3"/>
        <v>21</v>
      </c>
      <c r="X12" s="457" t="str">
        <f t="shared" si="4"/>
        <v>Eden</v>
      </c>
      <c r="Y12" s="538" t="str">
        <f t="shared" si="5"/>
        <v>423 289</v>
      </c>
      <c r="Z12" s="451">
        <f t="shared" si="6"/>
        <v>6</v>
      </c>
    </row>
    <row r="13" spans="1:48" ht="20.100000000000001" customHeight="1" x14ac:dyDescent="0.3">
      <c r="A13" s="342" t="s">
        <v>1671</v>
      </c>
      <c r="B13" s="143" t="s">
        <v>76</v>
      </c>
      <c r="C13" s="421" t="s">
        <v>285</v>
      </c>
      <c r="D13" s="420" t="s">
        <v>71</v>
      </c>
      <c r="E13" s="476"/>
      <c r="F13" s="477" t="s">
        <v>931</v>
      </c>
      <c r="G13" s="420" t="s">
        <v>524</v>
      </c>
      <c r="H13" s="483" t="s">
        <v>733</v>
      </c>
      <c r="I13" s="421" t="s">
        <v>248</v>
      </c>
      <c r="K13" s="465">
        <v>10327</v>
      </c>
      <c r="L13" s="465">
        <v>36498</v>
      </c>
      <c r="M13" s="479" t="s">
        <v>34</v>
      </c>
      <c r="N13" s="480">
        <v>53</v>
      </c>
      <c r="O13" s="481" t="s">
        <v>13</v>
      </c>
      <c r="P13" s="479"/>
      <c r="Q13" s="544" t="s">
        <v>13</v>
      </c>
      <c r="R13" s="545">
        <f t="shared" ca="1" si="1"/>
        <v>84</v>
      </c>
      <c r="S13" s="546">
        <f t="shared" ref="S13:S28" si="8">MONTH(K13)</f>
        <v>4</v>
      </c>
      <c r="T13" s="543" t="str">
        <f t="shared" si="0"/>
        <v>Bill</v>
      </c>
      <c r="U13" s="451" t="str">
        <f t="shared" si="2"/>
        <v>COLLINS</v>
      </c>
      <c r="V13" s="451">
        <f t="shared" si="3"/>
        <v>9</v>
      </c>
      <c r="X13" s="457" t="str">
        <f t="shared" si="4"/>
        <v>Eden</v>
      </c>
      <c r="Y13" s="538" t="str">
        <f t="shared" si="5"/>
        <v>422 881</v>
      </c>
      <c r="Z13" s="451">
        <f t="shared" si="6"/>
        <v>1</v>
      </c>
    </row>
    <row r="14" spans="1:48" ht="20.100000000000001" customHeight="1" x14ac:dyDescent="0.3">
      <c r="A14" s="342" t="s">
        <v>1672</v>
      </c>
      <c r="B14" s="143" t="s">
        <v>77</v>
      </c>
      <c r="C14" s="421" t="s">
        <v>198</v>
      </c>
      <c r="D14" s="420" t="s">
        <v>78</v>
      </c>
      <c r="E14" s="476"/>
      <c r="F14" s="477" t="s">
        <v>670</v>
      </c>
      <c r="G14" s="420" t="s">
        <v>1556</v>
      </c>
      <c r="H14" s="483" t="s">
        <v>875</v>
      </c>
      <c r="I14" s="421" t="s">
        <v>249</v>
      </c>
      <c r="K14" s="465">
        <v>14893</v>
      </c>
      <c r="L14" s="465">
        <v>37842</v>
      </c>
      <c r="M14" s="479" t="s">
        <v>34</v>
      </c>
      <c r="N14" s="480">
        <v>65</v>
      </c>
      <c r="O14" s="481" t="s">
        <v>1711</v>
      </c>
      <c r="P14" s="479"/>
      <c r="Q14" s="544" t="s">
        <v>13</v>
      </c>
      <c r="R14" s="545">
        <f t="shared" ca="1" si="1"/>
        <v>72</v>
      </c>
      <c r="S14" s="546">
        <f t="shared" si="8"/>
        <v>10</v>
      </c>
      <c r="T14" s="543" t="str">
        <f t="shared" si="0"/>
        <v>Gerry</v>
      </c>
      <c r="U14" s="451" t="str">
        <f t="shared" si="2"/>
        <v>COLYER</v>
      </c>
      <c r="V14" s="451">
        <f t="shared" si="3"/>
        <v>9</v>
      </c>
      <c r="X14" s="457" t="str">
        <f t="shared" si="4"/>
        <v>Kitchener</v>
      </c>
      <c r="Y14" s="538" t="str">
        <f t="shared" si="5"/>
        <v>420 116</v>
      </c>
      <c r="Z14" s="451">
        <f t="shared" si="6"/>
        <v>1</v>
      </c>
    </row>
    <row r="15" spans="1:48" ht="20.100000000000001" customHeight="1" x14ac:dyDescent="0.3">
      <c r="A15" s="342" t="s">
        <v>1672</v>
      </c>
      <c r="B15" s="143" t="s">
        <v>660</v>
      </c>
      <c r="C15" s="421" t="s">
        <v>661</v>
      </c>
      <c r="D15" s="420" t="s">
        <v>663</v>
      </c>
      <c r="E15" s="476" t="s">
        <v>1300</v>
      </c>
      <c r="F15" s="477" t="s">
        <v>966</v>
      </c>
      <c r="G15" s="420" t="s">
        <v>664</v>
      </c>
      <c r="H15" s="483" t="s">
        <v>665</v>
      </c>
      <c r="I15" s="421" t="s">
        <v>662</v>
      </c>
      <c r="K15" s="465">
        <v>16226</v>
      </c>
      <c r="L15" s="465">
        <v>39790</v>
      </c>
      <c r="M15" s="479" t="s">
        <v>34</v>
      </c>
      <c r="N15" s="480">
        <v>98</v>
      </c>
      <c r="O15" s="481"/>
      <c r="P15" s="479"/>
      <c r="Q15" s="544"/>
      <c r="R15" s="545">
        <f t="shared" ca="1" si="1"/>
        <v>68</v>
      </c>
      <c r="S15" s="546">
        <f t="shared" si="8"/>
        <v>6</v>
      </c>
      <c r="T15" s="543" t="str">
        <f t="shared" si="0"/>
        <v>Eric</v>
      </c>
      <c r="U15" s="451" t="str">
        <f t="shared" si="2"/>
        <v>COOPER</v>
      </c>
      <c r="V15" s="451">
        <f t="shared" si="3"/>
        <v>3</v>
      </c>
      <c r="X15" s="457" t="str">
        <f t="shared" si="4"/>
        <v>Kitchener</v>
      </c>
      <c r="Y15" s="538" t="str">
        <f t="shared" si="5"/>
        <v>394 656</v>
      </c>
      <c r="Z15" s="451">
        <f t="shared" si="6"/>
        <v>5</v>
      </c>
    </row>
    <row r="16" spans="1:48" ht="20.100000000000001" customHeight="1" x14ac:dyDescent="0.3">
      <c r="A16" s="342" t="s">
        <v>1670</v>
      </c>
      <c r="B16" s="143" t="s">
        <v>69</v>
      </c>
      <c r="C16" s="421" t="s">
        <v>914</v>
      </c>
      <c r="D16" s="420" t="s">
        <v>915</v>
      </c>
      <c r="E16" s="476"/>
      <c r="F16" s="477" t="s">
        <v>916</v>
      </c>
      <c r="G16" s="420" t="s">
        <v>917</v>
      </c>
      <c r="H16" s="483" t="s">
        <v>918</v>
      </c>
      <c r="I16" s="421" t="s">
        <v>919</v>
      </c>
      <c r="K16" s="465">
        <v>8185</v>
      </c>
      <c r="L16" s="465">
        <v>40399</v>
      </c>
      <c r="M16" s="479" t="s">
        <v>34</v>
      </c>
      <c r="N16" s="480">
        <v>109</v>
      </c>
      <c r="O16" s="481"/>
      <c r="P16" s="479"/>
      <c r="Q16" s="544"/>
      <c r="R16" s="545">
        <f t="shared" ca="1" si="1"/>
        <v>90</v>
      </c>
      <c r="S16" s="546">
        <f t="shared" si="8"/>
        <v>5</v>
      </c>
      <c r="T16" s="543" t="str">
        <f t="shared" si="0"/>
        <v>John</v>
      </c>
      <c r="U16" s="451" t="str">
        <f t="shared" si="2"/>
        <v>CORNER</v>
      </c>
      <c r="V16" s="451">
        <f t="shared" si="3"/>
        <v>29</v>
      </c>
      <c r="X16" s="457" t="str">
        <f t="shared" si="4"/>
        <v>Searl</v>
      </c>
      <c r="Y16" s="538" t="str">
        <f t="shared" si="5"/>
        <v>392 756</v>
      </c>
      <c r="Z16" s="451">
        <f t="shared" si="6"/>
        <v>1</v>
      </c>
    </row>
    <row r="17" spans="1:26" ht="20.100000000000001" customHeight="1" x14ac:dyDescent="0.3">
      <c r="A17" s="342" t="s">
        <v>1673</v>
      </c>
      <c r="B17" s="143" t="s">
        <v>79</v>
      </c>
      <c r="C17" s="421" t="s">
        <v>200</v>
      </c>
      <c r="D17" s="420" t="s">
        <v>65</v>
      </c>
      <c r="E17" s="476" t="s">
        <v>1301</v>
      </c>
      <c r="F17" s="477" t="s">
        <v>932</v>
      </c>
      <c r="G17" s="420" t="s">
        <v>525</v>
      </c>
      <c r="H17" s="483" t="s">
        <v>507</v>
      </c>
      <c r="I17" s="421" t="s">
        <v>250</v>
      </c>
      <c r="J17" s="457" t="s">
        <v>698</v>
      </c>
      <c r="K17" s="465">
        <v>16023</v>
      </c>
      <c r="L17" s="465">
        <v>38058</v>
      </c>
      <c r="M17" s="479" t="s">
        <v>34</v>
      </c>
      <c r="N17" s="480">
        <v>68</v>
      </c>
      <c r="O17" s="481" t="s">
        <v>1712</v>
      </c>
      <c r="P17" s="479"/>
      <c r="Q17" s="544" t="s">
        <v>13</v>
      </c>
      <c r="R17" s="545">
        <f t="shared" ca="1" si="1"/>
        <v>69</v>
      </c>
      <c r="S17" s="546">
        <f t="shared" si="8"/>
        <v>11</v>
      </c>
      <c r="T17" s="543" t="str">
        <f t="shared" si="0"/>
        <v>Brian</v>
      </c>
      <c r="U17" s="451" t="str">
        <f t="shared" si="2"/>
        <v>CORPE</v>
      </c>
      <c r="V17" s="451">
        <f t="shared" si="3"/>
        <v>13</v>
      </c>
      <c r="X17" s="457" t="str">
        <f t="shared" si="4"/>
        <v>Page</v>
      </c>
      <c r="Y17" s="538" t="str">
        <f t="shared" si="5"/>
        <v>393 926</v>
      </c>
      <c r="Z17" s="451">
        <f t="shared" si="6"/>
        <v>7</v>
      </c>
    </row>
    <row r="18" spans="1:26" ht="20.100000000000001" customHeight="1" x14ac:dyDescent="0.3">
      <c r="A18" s="342" t="s">
        <v>1671</v>
      </c>
      <c r="B18" s="143" t="s">
        <v>80</v>
      </c>
      <c r="C18" s="421" t="s">
        <v>286</v>
      </c>
      <c r="D18" s="420" t="s">
        <v>81</v>
      </c>
      <c r="E18" s="476" t="s">
        <v>1302</v>
      </c>
      <c r="F18" s="477" t="s">
        <v>1521</v>
      </c>
      <c r="G18" s="420" t="s">
        <v>526</v>
      </c>
      <c r="H18" s="483" t="s">
        <v>510</v>
      </c>
      <c r="I18" s="421" t="s">
        <v>251</v>
      </c>
      <c r="K18" s="465">
        <v>13766</v>
      </c>
      <c r="L18" s="465">
        <v>38208</v>
      </c>
      <c r="M18" s="479" t="s">
        <v>34</v>
      </c>
      <c r="N18" s="480">
        <v>69</v>
      </c>
      <c r="O18" s="481" t="s">
        <v>13</v>
      </c>
      <c r="P18" s="451"/>
      <c r="Q18" s="544" t="s">
        <v>13</v>
      </c>
      <c r="R18" s="545">
        <f t="shared" ca="1" si="1"/>
        <v>75</v>
      </c>
      <c r="S18" s="546">
        <f t="shared" si="8"/>
        <v>9</v>
      </c>
      <c r="T18" s="543" t="str">
        <f t="shared" si="0"/>
        <v>Neil</v>
      </c>
      <c r="U18" s="451" t="str">
        <f t="shared" si="2"/>
        <v>CROSBY</v>
      </c>
      <c r="V18" s="451">
        <f t="shared" si="3"/>
        <v>8</v>
      </c>
      <c r="X18" s="457" t="str">
        <f t="shared" si="4"/>
        <v>Eden</v>
      </c>
      <c r="Y18" s="538" t="str">
        <f t="shared" si="5"/>
        <v>393 071</v>
      </c>
      <c r="Z18" s="451">
        <f t="shared" si="6"/>
        <v>2</v>
      </c>
    </row>
    <row r="19" spans="1:26" ht="20.100000000000001" customHeight="1" x14ac:dyDescent="0.3">
      <c r="A19" s="342" t="s">
        <v>1669</v>
      </c>
      <c r="B19" s="143" t="s">
        <v>82</v>
      </c>
      <c r="C19" s="421" t="s">
        <v>287</v>
      </c>
      <c r="D19" s="420" t="s">
        <v>71</v>
      </c>
      <c r="E19" s="476"/>
      <c r="F19" s="477" t="s">
        <v>933</v>
      </c>
      <c r="G19" s="420" t="s">
        <v>527</v>
      </c>
      <c r="I19" s="421" t="s">
        <v>244</v>
      </c>
      <c r="K19" s="465">
        <v>10156</v>
      </c>
      <c r="L19" s="465">
        <v>32451</v>
      </c>
      <c r="M19" s="479" t="s">
        <v>34</v>
      </c>
      <c r="N19" s="480">
        <v>17</v>
      </c>
      <c r="O19" s="481" t="s">
        <v>13</v>
      </c>
      <c r="P19" s="479"/>
      <c r="Q19" s="544" t="s">
        <v>13</v>
      </c>
      <c r="R19" s="545">
        <f t="shared" ca="1" si="1"/>
        <v>85</v>
      </c>
      <c r="S19" s="546">
        <f t="shared" si="8"/>
        <v>10</v>
      </c>
      <c r="T19" s="543" t="str">
        <f t="shared" si="0"/>
        <v>Jack</v>
      </c>
      <c r="U19" s="451" t="str">
        <f t="shared" si="2"/>
        <v>CURRANT</v>
      </c>
      <c r="V19" s="451">
        <f t="shared" si="3"/>
        <v>21</v>
      </c>
      <c r="X19" s="457" t="str">
        <f t="shared" si="4"/>
        <v>Rylott</v>
      </c>
      <c r="Y19" s="538" t="str">
        <f t="shared" si="5"/>
        <v>421 191</v>
      </c>
      <c r="Z19" s="451">
        <f t="shared" si="6"/>
        <v>1</v>
      </c>
    </row>
    <row r="20" spans="1:26" ht="20.100000000000001" customHeight="1" x14ac:dyDescent="0.3">
      <c r="A20" s="342" t="s">
        <v>1672</v>
      </c>
      <c r="B20" s="143" t="s">
        <v>83</v>
      </c>
      <c r="C20" s="421" t="s">
        <v>193</v>
      </c>
      <c r="D20" s="420" t="s">
        <v>84</v>
      </c>
      <c r="E20" s="476" t="s">
        <v>1344</v>
      </c>
      <c r="F20" s="477" t="s">
        <v>934</v>
      </c>
      <c r="G20" s="420" t="s">
        <v>528</v>
      </c>
      <c r="H20" s="483" t="s">
        <v>504</v>
      </c>
      <c r="I20" s="421" t="s">
        <v>252</v>
      </c>
      <c r="K20" s="465">
        <v>12504</v>
      </c>
      <c r="L20" s="465">
        <v>39674</v>
      </c>
      <c r="M20" s="479" t="s">
        <v>34</v>
      </c>
      <c r="N20" s="480">
        <v>56</v>
      </c>
      <c r="O20" s="481" t="s">
        <v>1708</v>
      </c>
      <c r="P20" s="451"/>
      <c r="Q20" s="544" t="s">
        <v>13</v>
      </c>
      <c r="R20" s="545">
        <f t="shared" ca="1" si="1"/>
        <v>78</v>
      </c>
      <c r="S20" s="546">
        <f t="shared" si="8"/>
        <v>3</v>
      </c>
      <c r="T20" s="543" t="str">
        <f t="shared" si="0"/>
        <v>Fred</v>
      </c>
      <c r="U20" s="451" t="str">
        <f t="shared" si="2"/>
        <v>DAY</v>
      </c>
      <c r="V20" s="451">
        <f t="shared" si="3"/>
        <v>26</v>
      </c>
      <c r="X20" s="457" t="str">
        <f t="shared" si="4"/>
        <v>Kitchener</v>
      </c>
      <c r="Y20" s="538" t="str">
        <f t="shared" si="5"/>
        <v>424 031</v>
      </c>
      <c r="Z20" s="451">
        <f t="shared" si="6"/>
        <v>7</v>
      </c>
    </row>
    <row r="21" spans="1:26" ht="20.100000000000001" customHeight="1" x14ac:dyDescent="0.3">
      <c r="A21" s="342" t="s">
        <v>1672</v>
      </c>
      <c r="B21" s="143" t="s">
        <v>85</v>
      </c>
      <c r="C21" s="421" t="s">
        <v>194</v>
      </c>
      <c r="D21" s="420" t="s">
        <v>71</v>
      </c>
      <c r="E21" s="476"/>
      <c r="F21" s="477" t="s">
        <v>836</v>
      </c>
      <c r="G21" s="420" t="s">
        <v>833</v>
      </c>
      <c r="H21" s="484" t="s">
        <v>191</v>
      </c>
      <c r="I21" s="421" t="s">
        <v>253</v>
      </c>
      <c r="K21" s="465">
        <v>11477</v>
      </c>
      <c r="L21" s="465">
        <v>35278</v>
      </c>
      <c r="M21" s="479" t="s">
        <v>34</v>
      </c>
      <c r="N21" s="480">
        <v>40</v>
      </c>
      <c r="O21" s="468" t="s">
        <v>1713</v>
      </c>
      <c r="P21" s="479"/>
      <c r="Q21" s="544" t="s">
        <v>13</v>
      </c>
      <c r="R21" s="545">
        <f t="shared" ca="1" si="1"/>
        <v>81</v>
      </c>
      <c r="S21" s="546">
        <f t="shared" si="8"/>
        <v>6</v>
      </c>
      <c r="T21" s="543" t="str">
        <f t="shared" si="0"/>
        <v>Alan</v>
      </c>
      <c r="U21" s="451" t="str">
        <f t="shared" si="2"/>
        <v>DERRY</v>
      </c>
      <c r="V21" s="451">
        <f t="shared" si="3"/>
        <v>3</v>
      </c>
      <c r="X21" s="457" t="str">
        <f t="shared" si="4"/>
        <v>Kitchener</v>
      </c>
      <c r="Y21" s="538" t="str">
        <f t="shared" si="5"/>
        <v>426 394</v>
      </c>
      <c r="Z21" s="451">
        <f t="shared" si="6"/>
        <v>1</v>
      </c>
    </row>
    <row r="22" spans="1:26" ht="20.100000000000001" customHeight="1" x14ac:dyDescent="0.3">
      <c r="A22" s="342" t="s">
        <v>1673</v>
      </c>
      <c r="B22" s="143" t="s">
        <v>69</v>
      </c>
      <c r="C22" s="421" t="s">
        <v>288</v>
      </c>
      <c r="D22" s="420" t="s">
        <v>86</v>
      </c>
      <c r="E22" s="476" t="s">
        <v>1303</v>
      </c>
      <c r="F22" s="477" t="s">
        <v>748</v>
      </c>
      <c r="G22" s="420" t="s">
        <v>529</v>
      </c>
      <c r="H22" s="485" t="s">
        <v>1589</v>
      </c>
      <c r="I22" s="421" t="s">
        <v>244</v>
      </c>
      <c r="J22" s="457" t="s">
        <v>1126</v>
      </c>
      <c r="K22" s="465">
        <v>14929</v>
      </c>
      <c r="L22" s="465">
        <v>38761</v>
      </c>
      <c r="M22" s="479" t="s">
        <v>34</v>
      </c>
      <c r="N22" s="480">
        <v>71</v>
      </c>
      <c r="O22" s="481" t="s">
        <v>1703</v>
      </c>
      <c r="P22" s="479"/>
      <c r="Q22" s="544" t="s">
        <v>13</v>
      </c>
      <c r="R22" s="545">
        <f t="shared" ca="1" si="1"/>
        <v>72</v>
      </c>
      <c r="S22" s="546">
        <f t="shared" si="8"/>
        <v>11</v>
      </c>
      <c r="T22" s="543" t="str">
        <f t="shared" si="0"/>
        <v>John</v>
      </c>
      <c r="U22" s="451" t="str">
        <f t="shared" si="2"/>
        <v>EDEN</v>
      </c>
      <c r="V22" s="451">
        <f t="shared" si="3"/>
        <v>14</v>
      </c>
      <c r="X22" s="457" t="str">
        <f t="shared" si="4"/>
        <v>Page</v>
      </c>
      <c r="Y22" s="538" t="str">
        <f t="shared" si="5"/>
        <v>423 193</v>
      </c>
      <c r="Z22" s="451">
        <f t="shared" si="6"/>
        <v>3</v>
      </c>
    </row>
    <row r="23" spans="1:26" ht="20.100000000000001" customHeight="1" x14ac:dyDescent="0.3">
      <c r="A23" s="342" t="s">
        <v>1673</v>
      </c>
      <c r="B23" s="143" t="s">
        <v>85</v>
      </c>
      <c r="C23" s="421" t="s">
        <v>1262</v>
      </c>
      <c r="D23" s="420" t="s">
        <v>62</v>
      </c>
      <c r="E23" s="476" t="s">
        <v>1304</v>
      </c>
      <c r="F23" s="477" t="s">
        <v>1263</v>
      </c>
      <c r="G23" s="420" t="s">
        <v>1264</v>
      </c>
      <c r="H23" s="483" t="s">
        <v>1265</v>
      </c>
      <c r="I23" s="421" t="s">
        <v>659</v>
      </c>
      <c r="J23" s="457" t="s">
        <v>180</v>
      </c>
      <c r="K23" s="465">
        <v>16843</v>
      </c>
      <c r="L23" s="465">
        <v>40708</v>
      </c>
      <c r="M23" s="479" t="s">
        <v>34</v>
      </c>
      <c r="N23" s="480">
        <v>110</v>
      </c>
      <c r="O23" s="468" t="s">
        <v>1714</v>
      </c>
      <c r="P23" s="479"/>
      <c r="Q23" s="544"/>
      <c r="R23" s="545">
        <f t="shared" ca="1" si="1"/>
        <v>66</v>
      </c>
      <c r="S23" s="546">
        <f t="shared" si="8"/>
        <v>2</v>
      </c>
      <c r="T23" s="543" t="str">
        <f t="shared" si="0"/>
        <v>Alan</v>
      </c>
      <c r="U23" s="451" t="str">
        <f t="shared" si="2"/>
        <v>FARMER</v>
      </c>
      <c r="V23" s="451">
        <f t="shared" si="3"/>
        <v>10</v>
      </c>
      <c r="X23" s="457" t="str">
        <f t="shared" si="4"/>
        <v>Page</v>
      </c>
      <c r="Y23" s="538" t="str">
        <f t="shared" si="5"/>
        <v>425 882</v>
      </c>
      <c r="Z23" s="451">
        <f t="shared" si="6"/>
        <v>12</v>
      </c>
    </row>
    <row r="24" spans="1:26" ht="20.100000000000001" customHeight="1" x14ac:dyDescent="0.3">
      <c r="A24" s="342" t="s">
        <v>1672</v>
      </c>
      <c r="B24" s="143" t="s">
        <v>89</v>
      </c>
      <c r="C24" s="421" t="s">
        <v>291</v>
      </c>
      <c r="D24" s="420" t="s">
        <v>90</v>
      </c>
      <c r="E24" s="476" t="s">
        <v>1305</v>
      </c>
      <c r="F24" s="477" t="s">
        <v>935</v>
      </c>
      <c r="G24" s="420" t="s">
        <v>532</v>
      </c>
      <c r="I24" s="421" t="s">
        <v>256</v>
      </c>
      <c r="K24" s="465">
        <v>9868</v>
      </c>
      <c r="L24" s="465">
        <v>35679</v>
      </c>
      <c r="M24" s="479" t="s">
        <v>34</v>
      </c>
      <c r="N24" s="480">
        <v>42</v>
      </c>
      <c r="O24" s="481" t="s">
        <v>13</v>
      </c>
      <c r="P24" s="479"/>
      <c r="Q24" s="544" t="s">
        <v>13</v>
      </c>
      <c r="R24" s="545">
        <f t="shared" ca="1" si="1"/>
        <v>85</v>
      </c>
      <c r="S24" s="546">
        <f t="shared" si="8"/>
        <v>1</v>
      </c>
      <c r="T24" s="543" t="str">
        <f t="shared" si="0"/>
        <v>Malcolm</v>
      </c>
      <c r="U24" s="451" t="str">
        <f t="shared" si="2"/>
        <v>FISHER</v>
      </c>
      <c r="V24" s="451">
        <f t="shared" si="3"/>
        <v>6</v>
      </c>
      <c r="X24" s="457" t="str">
        <f t="shared" si="4"/>
        <v>Kitchener</v>
      </c>
      <c r="Y24" s="538" t="str">
        <f t="shared" si="5"/>
        <v>424 578</v>
      </c>
      <c r="Z24" s="451">
        <f t="shared" si="6"/>
        <v>3</v>
      </c>
    </row>
    <row r="25" spans="1:26" ht="20.100000000000001" customHeight="1" x14ac:dyDescent="0.3">
      <c r="A25" s="342" t="s">
        <v>1673</v>
      </c>
      <c r="B25" s="143" t="s">
        <v>474</v>
      </c>
      <c r="C25" s="421" t="s">
        <v>473</v>
      </c>
      <c r="D25" s="420" t="s">
        <v>475</v>
      </c>
      <c r="E25" s="476" t="s">
        <v>1306</v>
      </c>
      <c r="F25" s="477" t="s">
        <v>967</v>
      </c>
      <c r="G25" s="420" t="s">
        <v>476</v>
      </c>
      <c r="H25" s="483" t="s">
        <v>768</v>
      </c>
      <c r="I25" s="421" t="s">
        <v>249</v>
      </c>
      <c r="K25" s="465">
        <v>14446</v>
      </c>
      <c r="L25" s="465">
        <v>39643</v>
      </c>
      <c r="M25" s="479" t="s">
        <v>34</v>
      </c>
      <c r="N25" s="480">
        <v>91</v>
      </c>
      <c r="O25" s="481" t="s">
        <v>1715</v>
      </c>
      <c r="P25" s="479"/>
      <c r="Q25" s="544"/>
      <c r="R25" s="545">
        <f t="shared" ca="1" si="1"/>
        <v>73</v>
      </c>
      <c r="S25" s="546">
        <f t="shared" si="8"/>
        <v>7</v>
      </c>
      <c r="T25" s="543" t="str">
        <f t="shared" si="0"/>
        <v>Geoff</v>
      </c>
      <c r="U25" s="451" t="str">
        <f t="shared" si="2"/>
        <v>FORBAT</v>
      </c>
      <c r="V25" s="451">
        <f t="shared" si="3"/>
        <v>20</v>
      </c>
      <c r="X25" s="457" t="str">
        <f t="shared" si="4"/>
        <v>Page</v>
      </c>
      <c r="Y25" s="538" t="str">
        <f t="shared" si="5"/>
        <v>393 691</v>
      </c>
      <c r="Z25" s="451">
        <f t="shared" si="6"/>
        <v>3</v>
      </c>
    </row>
    <row r="26" spans="1:26" ht="20.100000000000001" customHeight="1" x14ac:dyDescent="0.3">
      <c r="A26" s="342" t="s">
        <v>1672</v>
      </c>
      <c r="B26" s="143" t="s">
        <v>770</v>
      </c>
      <c r="C26" s="460" t="s">
        <v>771</v>
      </c>
      <c r="D26" s="482" t="s">
        <v>1307</v>
      </c>
      <c r="E26" s="476" t="s">
        <v>1308</v>
      </c>
      <c r="F26" s="477" t="s">
        <v>773</v>
      </c>
      <c r="G26" s="482" t="s">
        <v>774</v>
      </c>
      <c r="H26" s="483" t="s">
        <v>801</v>
      </c>
      <c r="I26" s="460" t="s">
        <v>772</v>
      </c>
      <c r="K26" s="465">
        <v>15082</v>
      </c>
      <c r="L26" s="466">
        <v>39972</v>
      </c>
      <c r="M26" s="457" t="s">
        <v>34</v>
      </c>
      <c r="N26" s="480">
        <v>100</v>
      </c>
      <c r="R26" s="545">
        <f t="shared" ca="1" si="1"/>
        <v>71</v>
      </c>
      <c r="S26" s="480">
        <f t="shared" si="8"/>
        <v>4</v>
      </c>
      <c r="T26" s="543" t="str">
        <f t="shared" si="0"/>
        <v>Graham</v>
      </c>
      <c r="U26" s="451" t="str">
        <f t="shared" si="2"/>
        <v>GARRETT</v>
      </c>
      <c r="V26" s="451">
        <f t="shared" si="3"/>
        <v>16</v>
      </c>
      <c r="X26" s="457" t="str">
        <f t="shared" si="4"/>
        <v>Kitchener</v>
      </c>
      <c r="Y26" s="538" t="str">
        <f t="shared" si="5"/>
        <v>425 357</v>
      </c>
      <c r="Z26" s="451">
        <f t="shared" si="6"/>
        <v>7</v>
      </c>
    </row>
    <row r="27" spans="1:26" ht="20.100000000000001" customHeight="1" x14ac:dyDescent="0.3">
      <c r="A27" s="342" t="s">
        <v>1674</v>
      </c>
      <c r="B27" s="143" t="s">
        <v>1486</v>
      </c>
      <c r="C27" s="460" t="s">
        <v>1485</v>
      </c>
      <c r="D27" s="482" t="s">
        <v>71</v>
      </c>
      <c r="E27" s="476"/>
      <c r="F27" s="477" t="s">
        <v>1487</v>
      </c>
      <c r="G27" s="482" t="s">
        <v>1488</v>
      </c>
      <c r="H27" s="483"/>
      <c r="I27" s="460" t="s">
        <v>1489</v>
      </c>
      <c r="K27" s="465">
        <v>8556</v>
      </c>
      <c r="L27" s="466">
        <v>40861</v>
      </c>
      <c r="M27" s="457" t="s">
        <v>34</v>
      </c>
      <c r="N27" s="480">
        <v>111</v>
      </c>
      <c r="R27" s="545">
        <f t="shared" ca="1" si="1"/>
        <v>89</v>
      </c>
      <c r="S27" s="480">
        <f t="shared" si="8"/>
        <v>6</v>
      </c>
      <c r="T27" s="543" t="str">
        <f t="shared" si="0"/>
        <v>Dick</v>
      </c>
      <c r="U27" s="451" t="str">
        <f t="shared" si="2"/>
        <v>GREGORY</v>
      </c>
      <c r="V27" s="451">
        <f t="shared" si="3"/>
        <v>4</v>
      </c>
      <c r="X27" s="457" t="str">
        <f t="shared" si="4"/>
        <v>Corpe</v>
      </c>
      <c r="Y27" s="538" t="str">
        <f t="shared" si="5"/>
        <v>425 783</v>
      </c>
    </row>
    <row r="28" spans="1:26" ht="20.100000000000001" customHeight="1" x14ac:dyDescent="0.3">
      <c r="A28" s="342" t="s">
        <v>1671</v>
      </c>
      <c r="B28" s="143" t="s">
        <v>70</v>
      </c>
      <c r="C28" s="421" t="s">
        <v>202</v>
      </c>
      <c r="D28" s="420" t="s">
        <v>92</v>
      </c>
      <c r="E28" s="476" t="s">
        <v>1309</v>
      </c>
      <c r="F28" s="477" t="s">
        <v>936</v>
      </c>
      <c r="G28" s="420" t="s">
        <v>534</v>
      </c>
      <c r="H28" s="483" t="s">
        <v>807</v>
      </c>
      <c r="I28" s="421" t="s">
        <v>258</v>
      </c>
      <c r="K28" s="465">
        <v>10483</v>
      </c>
      <c r="L28" s="465">
        <v>33218</v>
      </c>
      <c r="M28" s="479" t="s">
        <v>34</v>
      </c>
      <c r="N28" s="480">
        <v>23</v>
      </c>
      <c r="O28" s="486" t="s">
        <v>1716</v>
      </c>
      <c r="P28" s="479"/>
      <c r="Q28" s="544" t="s">
        <v>13</v>
      </c>
      <c r="R28" s="545">
        <f t="shared" ca="1" si="1"/>
        <v>84</v>
      </c>
      <c r="S28" s="546">
        <f t="shared" si="8"/>
        <v>9</v>
      </c>
      <c r="T28" s="543" t="str">
        <f t="shared" si="0"/>
        <v>Derek</v>
      </c>
      <c r="U28" s="451" t="str">
        <f t="shared" si="2"/>
        <v>HALL</v>
      </c>
      <c r="V28" s="451">
        <f t="shared" si="3"/>
        <v>12</v>
      </c>
      <c r="X28" s="457" t="str">
        <f t="shared" si="4"/>
        <v>Eden</v>
      </c>
      <c r="Y28" s="538" t="str">
        <f t="shared" si="5"/>
        <v>393 610</v>
      </c>
      <c r="Z28" s="451">
        <f t="shared" si="6"/>
        <v>7</v>
      </c>
    </row>
    <row r="29" spans="1:26" ht="20.100000000000001" customHeight="1" x14ac:dyDescent="0.3">
      <c r="A29" s="342" t="s">
        <v>1668</v>
      </c>
      <c r="B29" s="143" t="s">
        <v>94</v>
      </c>
      <c r="C29" s="421" t="s">
        <v>294</v>
      </c>
      <c r="D29" s="420" t="s">
        <v>71</v>
      </c>
      <c r="E29" s="476"/>
      <c r="F29" s="477" t="s">
        <v>938</v>
      </c>
      <c r="G29" s="420" t="s">
        <v>537</v>
      </c>
      <c r="I29" s="421" t="s">
        <v>260</v>
      </c>
      <c r="K29" s="465">
        <v>7244</v>
      </c>
      <c r="L29" s="465">
        <v>35654</v>
      </c>
      <c r="M29" s="479" t="s">
        <v>34</v>
      </c>
      <c r="N29" s="480">
        <v>49</v>
      </c>
      <c r="O29" s="481" t="s">
        <v>13</v>
      </c>
      <c r="P29" s="464"/>
      <c r="Q29" s="544" t="s">
        <v>13</v>
      </c>
      <c r="R29" s="545">
        <f ca="1">IF(K29,(YEAR(NOW())-YEAR(K29)),"-")</f>
        <v>93</v>
      </c>
      <c r="S29" s="546">
        <f t="shared" ref="S29:S43" si="9">MONTH(K29)</f>
        <v>10</v>
      </c>
      <c r="T29" s="543" t="str">
        <f t="shared" ref="T29:U31" si="10">B29</f>
        <v>Jim</v>
      </c>
      <c r="U29" s="451" t="str">
        <f t="shared" si="10"/>
        <v>HILL</v>
      </c>
      <c r="V29" s="451">
        <f>DAY(K29)</f>
        <v>31</v>
      </c>
      <c r="X29" s="457" t="str">
        <f>A29</f>
        <v>Forbat</v>
      </c>
      <c r="Y29" s="538" t="str">
        <f>G29</f>
        <v>423 717</v>
      </c>
      <c r="Z29" s="451">
        <f t="shared" ref="Z29:Z62" si="11">MONTH(E29)</f>
        <v>1</v>
      </c>
    </row>
    <row r="30" spans="1:26" ht="20.100000000000001" customHeight="1" x14ac:dyDescent="0.3">
      <c r="A30" s="342" t="s">
        <v>1671</v>
      </c>
      <c r="B30" s="143" t="s">
        <v>96</v>
      </c>
      <c r="C30" s="421" t="s">
        <v>295</v>
      </c>
      <c r="D30" s="420" t="s">
        <v>78</v>
      </c>
      <c r="E30" s="476" t="s">
        <v>1310</v>
      </c>
      <c r="F30" s="477" t="s">
        <v>939</v>
      </c>
      <c r="G30" s="420" t="s">
        <v>539</v>
      </c>
      <c r="H30" s="483" t="s">
        <v>184</v>
      </c>
      <c r="I30" s="421" t="s">
        <v>262</v>
      </c>
      <c r="K30" s="465">
        <v>14029</v>
      </c>
      <c r="L30" s="465">
        <v>38271</v>
      </c>
      <c r="M30" s="479" t="s">
        <v>34</v>
      </c>
      <c r="N30" s="480">
        <v>70</v>
      </c>
      <c r="O30" s="487" t="s">
        <v>1704</v>
      </c>
      <c r="P30" s="479"/>
      <c r="Q30" s="544" t="s">
        <v>13</v>
      </c>
      <c r="R30" s="545">
        <f ca="1">IF(K30,(YEAR(NOW())-YEAR(K30)),"-")</f>
        <v>74</v>
      </c>
      <c r="S30" s="546">
        <f t="shared" si="9"/>
        <v>5</v>
      </c>
      <c r="T30" s="543" t="str">
        <f t="shared" si="10"/>
        <v>Trevor</v>
      </c>
      <c r="U30" s="451" t="str">
        <f t="shared" si="10"/>
        <v>HORN</v>
      </c>
      <c r="V30" s="451">
        <f>DAY(K30)</f>
        <v>29</v>
      </c>
      <c r="X30" s="457" t="str">
        <f>A30</f>
        <v>Eden</v>
      </c>
      <c r="Y30" s="538" t="str">
        <f>G30</f>
        <v>570 249</v>
      </c>
      <c r="Z30" s="451">
        <f t="shared" si="11"/>
        <v>3</v>
      </c>
    </row>
    <row r="31" spans="1:26" ht="20.100000000000001" customHeight="1" x14ac:dyDescent="0.3">
      <c r="A31" s="342" t="s">
        <v>1157</v>
      </c>
      <c r="B31" s="143" t="s">
        <v>79</v>
      </c>
      <c r="C31" s="421" t="s">
        <v>196</v>
      </c>
      <c r="D31" s="420" t="s">
        <v>97</v>
      </c>
      <c r="E31" s="476" t="s">
        <v>1311</v>
      </c>
      <c r="F31" s="477" t="s">
        <v>751</v>
      </c>
      <c r="G31" s="420" t="s">
        <v>540</v>
      </c>
      <c r="H31" s="483" t="s">
        <v>788</v>
      </c>
      <c r="I31" s="421" t="s">
        <v>250</v>
      </c>
      <c r="K31" s="465">
        <v>10367</v>
      </c>
      <c r="L31" s="465">
        <v>38761</v>
      </c>
      <c r="M31" s="479" t="s">
        <v>34</v>
      </c>
      <c r="N31" s="480">
        <v>83</v>
      </c>
      <c r="O31" s="481" t="s">
        <v>155</v>
      </c>
      <c r="P31" s="479"/>
      <c r="Q31" s="544" t="s">
        <v>13</v>
      </c>
      <c r="R31" s="545">
        <f ca="1">IF(K31,(YEAR(NOW())-YEAR(K31)),"-")</f>
        <v>84</v>
      </c>
      <c r="S31" s="546">
        <f t="shared" si="9"/>
        <v>5</v>
      </c>
      <c r="T31" s="543" t="str">
        <f t="shared" si="10"/>
        <v>Brian</v>
      </c>
      <c r="U31" s="451" t="str">
        <f t="shared" si="10"/>
        <v>HUBBERT</v>
      </c>
      <c r="V31" s="451">
        <f>DAY(K31)</f>
        <v>19</v>
      </c>
      <c r="X31" s="457" t="str">
        <f>A31</f>
        <v>Stubbs</v>
      </c>
      <c r="Y31" s="538" t="str">
        <f>G31</f>
        <v>423 562</v>
      </c>
      <c r="Z31" s="451">
        <f t="shared" si="11"/>
        <v>9</v>
      </c>
    </row>
    <row r="32" spans="1:26" ht="20.100000000000001" customHeight="1" x14ac:dyDescent="0.3">
      <c r="A32" s="342" t="s">
        <v>1668</v>
      </c>
      <c r="B32" s="143" t="s">
        <v>98</v>
      </c>
      <c r="C32" s="421" t="s">
        <v>296</v>
      </c>
      <c r="D32" s="420" t="s">
        <v>133</v>
      </c>
      <c r="E32" s="476" t="s">
        <v>1345</v>
      </c>
      <c r="F32" s="477" t="s">
        <v>752</v>
      </c>
      <c r="G32" s="420" t="s">
        <v>541</v>
      </c>
      <c r="H32" s="483" t="s">
        <v>1008</v>
      </c>
      <c r="I32" s="421" t="s">
        <v>251</v>
      </c>
      <c r="K32" s="465">
        <v>15609</v>
      </c>
      <c r="L32" s="465">
        <v>38971</v>
      </c>
      <c r="M32" s="479" t="s">
        <v>34</v>
      </c>
      <c r="N32" s="480">
        <v>75</v>
      </c>
      <c r="O32" s="481" t="s">
        <v>13</v>
      </c>
      <c r="P32" s="479"/>
      <c r="Q32" s="544" t="s">
        <v>13</v>
      </c>
      <c r="R32" s="545">
        <f ca="1">IF(K32,(YEAR(NOW())-YEAR(K32)),"-")</f>
        <v>70</v>
      </c>
      <c r="S32" s="546">
        <f t="shared" si="9"/>
        <v>9</v>
      </c>
      <c r="T32" s="543" t="str">
        <f t="shared" ref="T32:T59" si="12">B32</f>
        <v>Neville</v>
      </c>
      <c r="U32" s="451" t="str">
        <f>C32</f>
        <v>HYDES</v>
      </c>
      <c r="V32" s="451">
        <f>DAY(K32)</f>
        <v>25</v>
      </c>
      <c r="X32" s="457" t="str">
        <f>A32</f>
        <v>Forbat</v>
      </c>
      <c r="Y32" s="538" t="str">
        <f>G32</f>
        <v>425 313</v>
      </c>
      <c r="Z32" s="451">
        <f t="shared" si="11"/>
        <v>11</v>
      </c>
    </row>
    <row r="33" spans="1:26" ht="20.100000000000001" customHeight="1" x14ac:dyDescent="0.3">
      <c r="A33" s="342" t="s">
        <v>1157</v>
      </c>
      <c r="B33" s="143" t="s">
        <v>76</v>
      </c>
      <c r="C33" s="421" t="s">
        <v>1544</v>
      </c>
      <c r="D33" s="420" t="s">
        <v>1545</v>
      </c>
      <c r="E33" s="476"/>
      <c r="F33" s="477" t="s">
        <v>1546</v>
      </c>
      <c r="G33" s="420" t="s">
        <v>1547</v>
      </c>
      <c r="H33" s="483"/>
      <c r="I33" s="421" t="s">
        <v>1548</v>
      </c>
      <c r="K33" s="465">
        <v>16862</v>
      </c>
      <c r="L33" s="465">
        <v>40917</v>
      </c>
      <c r="M33" s="479" t="s">
        <v>34</v>
      </c>
      <c r="N33" s="480">
        <v>112</v>
      </c>
      <c r="O33" s="481"/>
      <c r="P33" s="479"/>
      <c r="Q33" s="544"/>
      <c r="R33" s="545">
        <f ca="1">IF(K33,(YEAR(NOW())-YEAR(K33)),"-")</f>
        <v>66</v>
      </c>
      <c r="S33" s="546">
        <f t="shared" si="9"/>
        <v>3</v>
      </c>
      <c r="T33" s="543" t="str">
        <f t="shared" si="12"/>
        <v>Bill</v>
      </c>
      <c r="U33" s="451" t="str">
        <f>C33</f>
        <v>IMMINK</v>
      </c>
      <c r="V33" s="451">
        <f>DAY(K33)</f>
        <v>1</v>
      </c>
      <c r="X33" s="457" t="str">
        <f>A33</f>
        <v>Stubbs</v>
      </c>
      <c r="Y33" s="538" t="str">
        <f>G33</f>
        <v>07836 312531</v>
      </c>
    </row>
    <row r="34" spans="1:26" ht="20.100000000000001" customHeight="1" x14ac:dyDescent="0.3">
      <c r="A34" s="342" t="s">
        <v>1674</v>
      </c>
      <c r="B34" s="143" t="s">
        <v>79</v>
      </c>
      <c r="C34" s="421" t="s">
        <v>199</v>
      </c>
      <c r="D34" s="420" t="s">
        <v>99</v>
      </c>
      <c r="E34" s="476" t="s">
        <v>1312</v>
      </c>
      <c r="F34" s="477" t="s">
        <v>940</v>
      </c>
      <c r="G34" s="420" t="s">
        <v>542</v>
      </c>
      <c r="H34" s="484" t="s">
        <v>183</v>
      </c>
      <c r="I34" s="421" t="s">
        <v>250</v>
      </c>
      <c r="K34" s="465">
        <v>12558</v>
      </c>
      <c r="L34" s="465">
        <v>37201</v>
      </c>
      <c r="M34" s="479" t="s">
        <v>34</v>
      </c>
      <c r="N34" s="480">
        <v>59</v>
      </c>
      <c r="O34" s="468" t="s">
        <v>1515</v>
      </c>
      <c r="P34" s="451"/>
      <c r="Q34" s="544" t="s">
        <v>13</v>
      </c>
      <c r="R34" s="545">
        <f t="shared" ref="R34:R59" ca="1" si="13">IF(K34,(YEAR(NOW())-YEAR(K34)),"-")</f>
        <v>78</v>
      </c>
      <c r="S34" s="546">
        <f t="shared" si="9"/>
        <v>5</v>
      </c>
      <c r="T34" s="543" t="str">
        <f t="shared" si="12"/>
        <v>Brian</v>
      </c>
      <c r="U34" s="451" t="str">
        <f t="shared" ref="U34:U59" si="14">C34</f>
        <v>JENKINS</v>
      </c>
      <c r="V34" s="451">
        <f t="shared" ref="V34:V59" si="15">DAY(K34)</f>
        <v>19</v>
      </c>
      <c r="X34" s="457" t="str">
        <f t="shared" ref="X34:X59" si="16">A34</f>
        <v>Corpe</v>
      </c>
      <c r="Y34" s="538" t="str">
        <f t="shared" ref="Y34:Y59" si="17">G34</f>
        <v>01 529 497 646</v>
      </c>
      <c r="Z34" s="451">
        <f t="shared" si="11"/>
        <v>6</v>
      </c>
    </row>
    <row r="35" spans="1:26" ht="20.100000000000001" customHeight="1" x14ac:dyDescent="0.3">
      <c r="A35" s="342" t="s">
        <v>1668</v>
      </c>
      <c r="B35" s="143" t="s">
        <v>100</v>
      </c>
      <c r="C35" s="421" t="s">
        <v>297</v>
      </c>
      <c r="D35" s="420" t="s">
        <v>101</v>
      </c>
      <c r="E35" s="476" t="s">
        <v>1313</v>
      </c>
      <c r="F35" s="477" t="s">
        <v>753</v>
      </c>
      <c r="G35" s="420" t="s">
        <v>543</v>
      </c>
      <c r="H35" s="483" t="s">
        <v>1559</v>
      </c>
      <c r="I35" s="421" t="s">
        <v>263</v>
      </c>
      <c r="K35" s="465">
        <v>8871</v>
      </c>
      <c r="L35" s="465">
        <v>32230</v>
      </c>
      <c r="M35" s="479" t="s">
        <v>34</v>
      </c>
      <c r="N35" s="480">
        <v>6</v>
      </c>
      <c r="O35" s="468" t="s">
        <v>51</v>
      </c>
      <c r="P35" s="479"/>
      <c r="Q35" s="544" t="s">
        <v>13</v>
      </c>
      <c r="R35" s="545">
        <f t="shared" ca="1" si="13"/>
        <v>88</v>
      </c>
      <c r="S35" s="546">
        <f t="shared" si="9"/>
        <v>4</v>
      </c>
      <c r="T35" s="543" t="str">
        <f t="shared" si="12"/>
        <v>Bert</v>
      </c>
      <c r="U35" s="451" t="str">
        <f t="shared" si="14"/>
        <v>JOHNS</v>
      </c>
      <c r="V35" s="451">
        <f t="shared" si="15"/>
        <v>14</v>
      </c>
      <c r="X35" s="457" t="str">
        <f t="shared" si="16"/>
        <v>Forbat</v>
      </c>
      <c r="Y35" s="538" t="str">
        <f t="shared" si="17"/>
        <v>423 360</v>
      </c>
      <c r="Z35" s="451">
        <f t="shared" si="11"/>
        <v>12</v>
      </c>
    </row>
    <row r="36" spans="1:26" ht="20.100000000000001" customHeight="1" x14ac:dyDescent="0.3">
      <c r="A36" s="342" t="s">
        <v>1670</v>
      </c>
      <c r="B36" s="143" t="s">
        <v>85</v>
      </c>
      <c r="C36" s="421" t="s">
        <v>298</v>
      </c>
      <c r="D36" s="420" t="s">
        <v>71</v>
      </c>
      <c r="E36" s="476"/>
      <c r="F36" s="477" t="s">
        <v>754</v>
      </c>
      <c r="G36" s="420" t="s">
        <v>544</v>
      </c>
      <c r="H36" s="483" t="s">
        <v>496</v>
      </c>
      <c r="I36" s="421" t="s">
        <v>264</v>
      </c>
      <c r="K36" s="465">
        <v>7957</v>
      </c>
      <c r="L36" s="465">
        <v>32230</v>
      </c>
      <c r="M36" s="479" t="s">
        <v>34</v>
      </c>
      <c r="N36" s="480">
        <v>12</v>
      </c>
      <c r="O36" s="468" t="s">
        <v>1705</v>
      </c>
      <c r="P36" s="479"/>
      <c r="Q36" s="544" t="s">
        <v>13</v>
      </c>
      <c r="R36" s="545">
        <f t="shared" ca="1" si="13"/>
        <v>91</v>
      </c>
      <c r="S36" s="546">
        <f t="shared" si="9"/>
        <v>10</v>
      </c>
      <c r="T36" s="543" t="str">
        <f t="shared" si="12"/>
        <v>Alan</v>
      </c>
      <c r="U36" s="451" t="str">
        <f t="shared" si="14"/>
        <v>JONES</v>
      </c>
      <c r="V36" s="451">
        <f t="shared" si="15"/>
        <v>13</v>
      </c>
      <c r="X36" s="457" t="str">
        <f t="shared" si="16"/>
        <v>Searl</v>
      </c>
      <c r="Y36" s="538" t="str">
        <f t="shared" si="17"/>
        <v>421 872</v>
      </c>
      <c r="Z36" s="451">
        <f t="shared" si="11"/>
        <v>1</v>
      </c>
    </row>
    <row r="37" spans="1:26" ht="20.100000000000001" customHeight="1" x14ac:dyDescent="0.3">
      <c r="A37" s="342" t="s">
        <v>1668</v>
      </c>
      <c r="B37" s="143" t="s">
        <v>103</v>
      </c>
      <c r="C37" s="421" t="s">
        <v>1702</v>
      </c>
      <c r="D37" s="420" t="s">
        <v>104</v>
      </c>
      <c r="E37" s="476" t="s">
        <v>1314</v>
      </c>
      <c r="F37" s="477" t="s">
        <v>942</v>
      </c>
      <c r="G37" s="420" t="s">
        <v>547</v>
      </c>
      <c r="H37" s="483" t="s">
        <v>1484</v>
      </c>
      <c r="I37" s="421" t="s">
        <v>265</v>
      </c>
      <c r="K37" s="465">
        <v>9773</v>
      </c>
      <c r="L37" s="465">
        <v>32230</v>
      </c>
      <c r="M37" s="479" t="s">
        <v>34</v>
      </c>
      <c r="N37" s="480">
        <v>10</v>
      </c>
      <c r="O37" s="468" t="s">
        <v>596</v>
      </c>
      <c r="P37" s="479"/>
      <c r="Q37" s="544" t="s">
        <v>13</v>
      </c>
      <c r="R37" s="545">
        <f t="shared" ca="1" si="13"/>
        <v>86</v>
      </c>
      <c r="S37" s="546">
        <f t="shared" si="9"/>
        <v>10</v>
      </c>
      <c r="T37" s="543" t="str">
        <f t="shared" si="12"/>
        <v>Ted</v>
      </c>
      <c r="U37" s="451" t="str">
        <f t="shared" si="14"/>
        <v>KELBY</v>
      </c>
      <c r="V37" s="451">
        <f t="shared" si="15"/>
        <v>3</v>
      </c>
      <c r="X37" s="457" t="str">
        <f t="shared" si="16"/>
        <v>Forbat</v>
      </c>
      <c r="Y37" s="538" t="str">
        <f t="shared" si="17"/>
        <v>421 633</v>
      </c>
      <c r="Z37" s="451">
        <f t="shared" si="11"/>
        <v>7</v>
      </c>
    </row>
    <row r="38" spans="1:26" ht="20.100000000000001" customHeight="1" x14ac:dyDescent="0.3">
      <c r="A38" s="342" t="s">
        <v>1673</v>
      </c>
      <c r="B38" s="143" t="s">
        <v>105</v>
      </c>
      <c r="C38" s="421" t="s">
        <v>300</v>
      </c>
      <c r="D38" s="420" t="s">
        <v>106</v>
      </c>
      <c r="E38" s="476" t="s">
        <v>1301</v>
      </c>
      <c r="F38" s="477" t="s">
        <v>943</v>
      </c>
      <c r="G38" s="420" t="s">
        <v>548</v>
      </c>
      <c r="H38" s="483" t="s">
        <v>1590</v>
      </c>
      <c r="I38" s="421" t="s">
        <v>243</v>
      </c>
      <c r="K38" s="465">
        <v>14717</v>
      </c>
      <c r="L38" s="465">
        <v>37113</v>
      </c>
      <c r="M38" s="479" t="s">
        <v>34</v>
      </c>
      <c r="N38" s="480">
        <v>61</v>
      </c>
      <c r="O38" s="481" t="s">
        <v>1717</v>
      </c>
      <c r="P38" s="479"/>
      <c r="Q38" s="544" t="s">
        <v>13</v>
      </c>
      <c r="R38" s="545">
        <f t="shared" ca="1" si="13"/>
        <v>72</v>
      </c>
      <c r="S38" s="546">
        <f t="shared" si="9"/>
        <v>4</v>
      </c>
      <c r="T38" s="543" t="str">
        <f t="shared" si="12"/>
        <v>Robert</v>
      </c>
      <c r="U38" s="451" t="str">
        <f t="shared" si="14"/>
        <v>KITCHENER</v>
      </c>
      <c r="V38" s="451">
        <f t="shared" si="15"/>
        <v>16</v>
      </c>
      <c r="X38" s="457" t="str">
        <f t="shared" si="16"/>
        <v>Page</v>
      </c>
      <c r="Y38" s="538" t="str">
        <f t="shared" si="17"/>
        <v>421 891</v>
      </c>
      <c r="Z38" s="451">
        <f t="shared" si="11"/>
        <v>7</v>
      </c>
    </row>
    <row r="39" spans="1:26" ht="20.100000000000001" customHeight="1" x14ac:dyDescent="0.3">
      <c r="A39" s="342" t="s">
        <v>1670</v>
      </c>
      <c r="B39" s="143" t="s">
        <v>59</v>
      </c>
      <c r="C39" s="421" t="s">
        <v>301</v>
      </c>
      <c r="D39" s="420" t="s">
        <v>107</v>
      </c>
      <c r="E39" s="476" t="s">
        <v>1310</v>
      </c>
      <c r="F39" s="477" t="s">
        <v>944</v>
      </c>
      <c r="G39" s="420" t="s">
        <v>549</v>
      </c>
      <c r="I39" s="421" t="s">
        <v>239</v>
      </c>
      <c r="K39" s="465">
        <v>9673</v>
      </c>
      <c r="L39" s="465">
        <v>34952</v>
      </c>
      <c r="M39" s="479" t="s">
        <v>34</v>
      </c>
      <c r="N39" s="480">
        <v>39</v>
      </c>
      <c r="O39" s="481" t="s">
        <v>13</v>
      </c>
      <c r="P39" s="479"/>
      <c r="Q39" s="544" t="s">
        <v>13</v>
      </c>
      <c r="R39" s="545">
        <f t="shared" ca="1" si="13"/>
        <v>86</v>
      </c>
      <c r="S39" s="546">
        <f t="shared" si="9"/>
        <v>6</v>
      </c>
      <c r="T39" s="543" t="str">
        <f t="shared" si="12"/>
        <v>Frank</v>
      </c>
      <c r="U39" s="451" t="str">
        <f t="shared" si="14"/>
        <v>LAZENBY</v>
      </c>
      <c r="V39" s="451">
        <f t="shared" si="15"/>
        <v>25</v>
      </c>
      <c r="X39" s="457" t="str">
        <f t="shared" si="16"/>
        <v>Searl</v>
      </c>
      <c r="Y39" s="538" t="str">
        <f t="shared" si="17"/>
        <v>394 740</v>
      </c>
      <c r="Z39" s="451">
        <f t="shared" si="11"/>
        <v>3</v>
      </c>
    </row>
    <row r="40" spans="1:26" ht="20.100000000000001" customHeight="1" x14ac:dyDescent="0.3">
      <c r="A40" s="342" t="s">
        <v>1670</v>
      </c>
      <c r="B40" s="143" t="s">
        <v>657</v>
      </c>
      <c r="C40" s="421" t="s">
        <v>658</v>
      </c>
      <c r="D40" s="420" t="s">
        <v>1618</v>
      </c>
      <c r="E40" s="476"/>
      <c r="F40" s="477" t="s">
        <v>1588</v>
      </c>
      <c r="G40" s="420" t="s">
        <v>1555</v>
      </c>
      <c r="I40" s="421" t="s">
        <v>659</v>
      </c>
      <c r="K40" s="465">
        <v>14770</v>
      </c>
      <c r="L40" s="465">
        <v>39790</v>
      </c>
      <c r="M40" s="479" t="s">
        <v>34</v>
      </c>
      <c r="N40" s="480">
        <v>97</v>
      </c>
      <c r="O40" s="481" t="s">
        <v>1514</v>
      </c>
      <c r="P40" s="479"/>
      <c r="Q40" s="544"/>
      <c r="R40" s="545">
        <f t="shared" ca="1" si="13"/>
        <v>72</v>
      </c>
      <c r="S40" s="546">
        <f t="shared" si="9"/>
        <v>6</v>
      </c>
      <c r="T40" s="543" t="str">
        <f t="shared" si="12"/>
        <v>Arthur</v>
      </c>
      <c r="U40" s="451" t="str">
        <f t="shared" si="14"/>
        <v>LIGHTFOOT</v>
      </c>
      <c r="V40" s="451">
        <f t="shared" si="15"/>
        <v>8</v>
      </c>
      <c r="X40" s="457" t="str">
        <f t="shared" si="16"/>
        <v>Searl</v>
      </c>
      <c r="Y40" s="538" t="str">
        <f t="shared" si="17"/>
        <v>07557027210</v>
      </c>
      <c r="Z40" s="451">
        <f t="shared" si="11"/>
        <v>1</v>
      </c>
    </row>
    <row r="41" spans="1:26" ht="20.100000000000001" customHeight="1" x14ac:dyDescent="0.3">
      <c r="A41" s="342" t="s">
        <v>1157</v>
      </c>
      <c r="B41" s="143" t="s">
        <v>69</v>
      </c>
      <c r="C41" s="421" t="s">
        <v>790</v>
      </c>
      <c r="D41" s="420" t="s">
        <v>71</v>
      </c>
      <c r="E41" s="476"/>
      <c r="F41" s="477" t="s">
        <v>791</v>
      </c>
      <c r="G41" s="420" t="s">
        <v>792</v>
      </c>
      <c r="H41" s="483"/>
      <c r="I41" s="421" t="s">
        <v>244</v>
      </c>
      <c r="K41" s="465">
        <v>13807</v>
      </c>
      <c r="L41" s="465">
        <v>40070</v>
      </c>
      <c r="M41" s="479" t="s">
        <v>34</v>
      </c>
      <c r="N41" s="480">
        <v>103</v>
      </c>
      <c r="O41" s="481"/>
      <c r="P41" s="479"/>
      <c r="Q41" s="544"/>
      <c r="R41" s="545">
        <f t="shared" ca="1" si="13"/>
        <v>75</v>
      </c>
      <c r="S41" s="546">
        <f t="shared" si="9"/>
        <v>10</v>
      </c>
      <c r="T41" s="543" t="str">
        <f t="shared" si="12"/>
        <v>John</v>
      </c>
      <c r="U41" s="451" t="str">
        <f t="shared" si="14"/>
        <v>MACMILLAN</v>
      </c>
      <c r="V41" s="451">
        <f t="shared" si="15"/>
        <v>19</v>
      </c>
      <c r="X41" s="457" t="str">
        <f t="shared" si="16"/>
        <v>Stubbs</v>
      </c>
      <c r="Y41" s="538" t="str">
        <f t="shared" si="17"/>
        <v>440 344</v>
      </c>
      <c r="Z41" s="451">
        <f t="shared" si="11"/>
        <v>1</v>
      </c>
    </row>
    <row r="42" spans="1:26" ht="20.100000000000001" customHeight="1" x14ac:dyDescent="0.3">
      <c r="A42" s="342" t="s">
        <v>1157</v>
      </c>
      <c r="B42" s="143" t="s">
        <v>345</v>
      </c>
      <c r="C42" s="460" t="s">
        <v>586</v>
      </c>
      <c r="D42" s="482" t="s">
        <v>1222</v>
      </c>
      <c r="E42" s="476" t="s">
        <v>1315</v>
      </c>
      <c r="F42" s="477" t="s">
        <v>945</v>
      </c>
      <c r="G42" s="420" t="s">
        <v>551</v>
      </c>
      <c r="H42" s="483" t="s">
        <v>1591</v>
      </c>
      <c r="I42" s="460" t="s">
        <v>344</v>
      </c>
      <c r="K42" s="465">
        <v>11725</v>
      </c>
      <c r="L42" s="466">
        <v>39580</v>
      </c>
      <c r="M42" s="479" t="s">
        <v>34</v>
      </c>
      <c r="N42" s="480">
        <v>85</v>
      </c>
      <c r="O42" s="468" t="s">
        <v>587</v>
      </c>
      <c r="R42" s="545">
        <f t="shared" ca="1" si="13"/>
        <v>80</v>
      </c>
      <c r="S42" s="480">
        <f t="shared" si="9"/>
        <v>2</v>
      </c>
      <c r="T42" s="543" t="str">
        <f t="shared" si="12"/>
        <v>Nobby</v>
      </c>
      <c r="U42" s="451" t="str">
        <f t="shared" si="14"/>
        <v>MIDDLETON</v>
      </c>
      <c r="V42" s="451">
        <f t="shared" si="15"/>
        <v>6</v>
      </c>
      <c r="X42" s="457" t="str">
        <f t="shared" si="16"/>
        <v>Stubbs</v>
      </c>
      <c r="Y42" s="538" t="str">
        <f t="shared" si="17"/>
        <v>426 298</v>
      </c>
      <c r="Z42" s="451">
        <f t="shared" si="11"/>
        <v>7</v>
      </c>
    </row>
    <row r="43" spans="1:26" ht="20.100000000000001" customHeight="1" x14ac:dyDescent="0.3">
      <c r="A43" s="342" t="s">
        <v>1673</v>
      </c>
      <c r="B43" s="143" t="s">
        <v>64</v>
      </c>
      <c r="C43" s="421" t="s">
        <v>304</v>
      </c>
      <c r="D43" s="420" t="s">
        <v>108</v>
      </c>
      <c r="E43" s="476" t="s">
        <v>1316</v>
      </c>
      <c r="F43" s="477" t="s">
        <v>755</v>
      </c>
      <c r="G43" s="420" t="s">
        <v>590</v>
      </c>
      <c r="H43" s="483" t="s">
        <v>1592</v>
      </c>
      <c r="I43" s="421" t="s">
        <v>267</v>
      </c>
      <c r="J43" s="457" t="s">
        <v>177</v>
      </c>
      <c r="K43" s="465">
        <v>14104</v>
      </c>
      <c r="L43" s="465">
        <v>39307</v>
      </c>
      <c r="M43" s="479" t="s">
        <v>34</v>
      </c>
      <c r="N43" s="480">
        <v>79</v>
      </c>
      <c r="O43" s="481" t="s">
        <v>1238</v>
      </c>
      <c r="P43" s="479"/>
      <c r="Q43" s="544" t="s">
        <v>13</v>
      </c>
      <c r="R43" s="545">
        <f t="shared" ca="1" si="13"/>
        <v>74</v>
      </c>
      <c r="S43" s="546">
        <f t="shared" si="9"/>
        <v>8</v>
      </c>
      <c r="T43" s="543" t="str">
        <f t="shared" si="12"/>
        <v>Peter</v>
      </c>
      <c r="U43" s="451" t="str">
        <f t="shared" si="14"/>
        <v>PAGE</v>
      </c>
      <c r="V43" s="451">
        <f t="shared" si="15"/>
        <v>12</v>
      </c>
      <c r="X43" s="457" t="str">
        <f t="shared" si="16"/>
        <v>Page</v>
      </c>
      <c r="Y43" s="538" t="str">
        <f t="shared" si="17"/>
        <v>393 031</v>
      </c>
      <c r="Z43" s="451">
        <f t="shared" si="11"/>
        <v>5</v>
      </c>
    </row>
    <row r="44" spans="1:26" ht="20.100000000000001" customHeight="1" x14ac:dyDescent="0.3">
      <c r="A44" s="342" t="s">
        <v>1157</v>
      </c>
      <c r="B44" s="143" t="s">
        <v>96</v>
      </c>
      <c r="C44" s="421" t="s">
        <v>486</v>
      </c>
      <c r="D44" s="420" t="s">
        <v>488</v>
      </c>
      <c r="E44" s="476" t="s">
        <v>1317</v>
      </c>
      <c r="F44" s="477" t="s">
        <v>673</v>
      </c>
      <c r="G44" s="420" t="s">
        <v>489</v>
      </c>
      <c r="H44" s="483"/>
      <c r="I44" s="421" t="s">
        <v>487</v>
      </c>
      <c r="K44" s="465">
        <v>13839</v>
      </c>
      <c r="L44" s="465">
        <v>39643</v>
      </c>
      <c r="M44" s="479" t="s">
        <v>34</v>
      </c>
      <c r="N44" s="480">
        <v>95</v>
      </c>
      <c r="O44" s="481"/>
      <c r="P44" s="479"/>
      <c r="Q44" s="544"/>
      <c r="R44" s="545">
        <f t="shared" ca="1" si="13"/>
        <v>75</v>
      </c>
      <c r="S44" s="546">
        <f t="shared" ref="S44:S59" si="18">MONTH(K44)</f>
        <v>11</v>
      </c>
      <c r="T44" s="543" t="str">
        <f t="shared" si="12"/>
        <v>Trevor</v>
      </c>
      <c r="U44" s="451" t="str">
        <f t="shared" si="14"/>
        <v>PEACOCK</v>
      </c>
      <c r="V44" s="451">
        <f t="shared" si="15"/>
        <v>20</v>
      </c>
      <c r="X44" s="457" t="str">
        <f t="shared" si="16"/>
        <v>Stubbs</v>
      </c>
      <c r="Y44" s="538" t="str">
        <f t="shared" si="17"/>
        <v>424 128</v>
      </c>
      <c r="Z44" s="451">
        <f t="shared" si="11"/>
        <v>7</v>
      </c>
    </row>
    <row r="45" spans="1:26" ht="20.100000000000001" customHeight="1" x14ac:dyDescent="0.3">
      <c r="A45" s="342" t="s">
        <v>1157</v>
      </c>
      <c r="B45" s="143" t="s">
        <v>109</v>
      </c>
      <c r="C45" s="421" t="s">
        <v>306</v>
      </c>
      <c r="D45" s="420" t="s">
        <v>133</v>
      </c>
      <c r="E45" s="476" t="s">
        <v>1318</v>
      </c>
      <c r="F45" s="477" t="s">
        <v>756</v>
      </c>
      <c r="G45" s="420" t="s">
        <v>553</v>
      </c>
      <c r="I45" s="421" t="s">
        <v>243</v>
      </c>
      <c r="K45" s="465">
        <v>12930</v>
      </c>
      <c r="L45" s="465">
        <v>39090</v>
      </c>
      <c r="M45" s="479" t="s">
        <v>34</v>
      </c>
      <c r="N45" s="480">
        <v>76</v>
      </c>
      <c r="O45" s="481" t="s">
        <v>13</v>
      </c>
      <c r="P45" s="479"/>
      <c r="Q45" s="544" t="s">
        <v>13</v>
      </c>
      <c r="R45" s="545">
        <f t="shared" ca="1" si="13"/>
        <v>77</v>
      </c>
      <c r="S45" s="546">
        <f t="shared" si="18"/>
        <v>5</v>
      </c>
      <c r="T45" s="543" t="str">
        <f t="shared" si="12"/>
        <v>Ron</v>
      </c>
      <c r="U45" s="451" t="str">
        <f t="shared" si="14"/>
        <v>PEARSON</v>
      </c>
      <c r="V45" s="451">
        <f t="shared" si="15"/>
        <v>26</v>
      </c>
      <c r="X45" s="457" t="str">
        <f t="shared" si="16"/>
        <v>Stubbs</v>
      </c>
      <c r="Y45" s="538" t="str">
        <f t="shared" si="17"/>
        <v>423 950</v>
      </c>
      <c r="Z45" s="451">
        <f t="shared" si="11"/>
        <v>6</v>
      </c>
    </row>
    <row r="46" spans="1:26" ht="20.100000000000001" customHeight="1" x14ac:dyDescent="0.3">
      <c r="A46" s="342" t="s">
        <v>1157</v>
      </c>
      <c r="B46" s="143" t="s">
        <v>349</v>
      </c>
      <c r="C46" s="421" t="s">
        <v>347</v>
      </c>
      <c r="D46" s="420" t="s">
        <v>90</v>
      </c>
      <c r="E46" s="476" t="s">
        <v>1319</v>
      </c>
      <c r="F46" s="477" t="s">
        <v>674</v>
      </c>
      <c r="G46" s="420" t="s">
        <v>555</v>
      </c>
      <c r="H46" s="483" t="s">
        <v>354</v>
      </c>
      <c r="I46" s="421" t="s">
        <v>348</v>
      </c>
      <c r="K46" s="465">
        <v>13078</v>
      </c>
      <c r="L46" s="465">
        <v>39580</v>
      </c>
      <c r="M46" s="479" t="s">
        <v>34</v>
      </c>
      <c r="N46" s="480">
        <v>86</v>
      </c>
      <c r="O46" s="468" t="s">
        <v>453</v>
      </c>
      <c r="P46" s="479"/>
      <c r="Q46" s="544"/>
      <c r="R46" s="545">
        <f t="shared" ca="1" si="13"/>
        <v>77</v>
      </c>
      <c r="S46" s="546">
        <f t="shared" si="18"/>
        <v>10</v>
      </c>
      <c r="T46" s="543" t="str">
        <f t="shared" si="12"/>
        <v>George</v>
      </c>
      <c r="U46" s="451" t="str">
        <f t="shared" si="14"/>
        <v>PICKETT</v>
      </c>
      <c r="V46" s="451">
        <f t="shared" si="15"/>
        <v>21</v>
      </c>
      <c r="X46" s="457" t="str">
        <f t="shared" si="16"/>
        <v>Stubbs</v>
      </c>
      <c r="Y46" s="538" t="str">
        <f t="shared" si="17"/>
        <v>424 708</v>
      </c>
      <c r="Z46" s="451">
        <f t="shared" si="11"/>
        <v>7</v>
      </c>
    </row>
    <row r="47" spans="1:26" ht="20.100000000000001" customHeight="1" x14ac:dyDescent="0.3">
      <c r="A47" s="342" t="s">
        <v>1673</v>
      </c>
      <c r="B47" s="143" t="s">
        <v>59</v>
      </c>
      <c r="C47" s="421" t="s">
        <v>310</v>
      </c>
      <c r="D47" s="420" t="s">
        <v>218</v>
      </c>
      <c r="E47" s="476" t="s">
        <v>1313</v>
      </c>
      <c r="F47" s="477" t="s">
        <v>676</v>
      </c>
      <c r="G47" s="420" t="s">
        <v>181</v>
      </c>
      <c r="I47" s="421" t="s">
        <v>239</v>
      </c>
      <c r="J47" s="457" t="s">
        <v>158</v>
      </c>
      <c r="K47" s="465">
        <v>12080</v>
      </c>
      <c r="L47" s="488">
        <v>38271</v>
      </c>
      <c r="M47" s="479" t="s">
        <v>34</v>
      </c>
      <c r="N47" s="480">
        <v>84</v>
      </c>
      <c r="O47" s="481" t="s">
        <v>1132</v>
      </c>
      <c r="P47" s="479"/>
      <c r="Q47" s="544" t="s">
        <v>13</v>
      </c>
      <c r="R47" s="545">
        <f t="shared" ca="1" si="13"/>
        <v>79</v>
      </c>
      <c r="S47" s="546">
        <f t="shared" si="18"/>
        <v>1</v>
      </c>
      <c r="T47" s="543" t="str">
        <f t="shared" si="12"/>
        <v>Frank</v>
      </c>
      <c r="U47" s="451" t="str">
        <f t="shared" si="14"/>
        <v>RYLOTT</v>
      </c>
      <c r="V47" s="451">
        <f t="shared" si="15"/>
        <v>26</v>
      </c>
      <c r="X47" s="457" t="str">
        <f t="shared" si="16"/>
        <v>Page</v>
      </c>
      <c r="Y47" s="538" t="str">
        <f t="shared" si="17"/>
        <v>394 572</v>
      </c>
      <c r="Z47" s="451">
        <f t="shared" si="11"/>
        <v>12</v>
      </c>
    </row>
    <row r="48" spans="1:26" ht="20.100000000000001" customHeight="1" x14ac:dyDescent="0.3">
      <c r="A48" s="342" t="s">
        <v>1669</v>
      </c>
      <c r="B48" s="143" t="s">
        <v>116</v>
      </c>
      <c r="C48" s="421" t="s">
        <v>1527</v>
      </c>
      <c r="D48" s="420" t="s">
        <v>71</v>
      </c>
      <c r="E48" s="476"/>
      <c r="F48" s="477" t="s">
        <v>947</v>
      </c>
      <c r="G48" s="420" t="s">
        <v>558</v>
      </c>
      <c r="H48" s="483" t="s">
        <v>600</v>
      </c>
      <c r="I48" s="421" t="s">
        <v>271</v>
      </c>
      <c r="K48" s="465">
        <v>9274</v>
      </c>
      <c r="L48" s="465">
        <v>37781</v>
      </c>
      <c r="M48" s="479" t="s">
        <v>34</v>
      </c>
      <c r="N48" s="480">
        <v>64</v>
      </c>
      <c r="O48" s="481" t="s">
        <v>13</v>
      </c>
      <c r="P48" s="479"/>
      <c r="Q48" s="544" t="s">
        <v>13</v>
      </c>
      <c r="R48" s="545">
        <f t="shared" ca="1" si="13"/>
        <v>87</v>
      </c>
      <c r="S48" s="546">
        <f t="shared" si="18"/>
        <v>5</v>
      </c>
      <c r="T48" s="543" t="str">
        <f t="shared" si="12"/>
        <v>Richard</v>
      </c>
      <c r="U48" s="451" t="str">
        <f t="shared" si="14"/>
        <v>SALMON</v>
      </c>
      <c r="V48" s="451">
        <f t="shared" si="15"/>
        <v>22</v>
      </c>
      <c r="X48" s="457" t="str">
        <f t="shared" si="16"/>
        <v>Rylott</v>
      </c>
      <c r="Y48" s="538" t="str">
        <f t="shared" si="17"/>
        <v>424 916</v>
      </c>
      <c r="Z48" s="451">
        <f t="shared" si="11"/>
        <v>1</v>
      </c>
    </row>
    <row r="49" spans="1:26" ht="20.100000000000001" customHeight="1" x14ac:dyDescent="0.3">
      <c r="A49" s="342" t="s">
        <v>1673</v>
      </c>
      <c r="B49" s="143" t="s">
        <v>118</v>
      </c>
      <c r="C49" s="421" t="s">
        <v>201</v>
      </c>
      <c r="D49" s="420" t="s">
        <v>119</v>
      </c>
      <c r="E49" s="476" t="s">
        <v>1320</v>
      </c>
      <c r="F49" s="477" t="s">
        <v>678</v>
      </c>
      <c r="G49" s="420" t="s">
        <v>37</v>
      </c>
      <c r="H49" s="483" t="s">
        <v>208</v>
      </c>
      <c r="I49" s="421" t="s">
        <v>273</v>
      </c>
      <c r="J49" s="457" t="s">
        <v>698</v>
      </c>
      <c r="K49" s="465">
        <v>15916</v>
      </c>
      <c r="L49" s="465">
        <v>39153</v>
      </c>
      <c r="M49" s="479" t="s">
        <v>34</v>
      </c>
      <c r="N49" s="480">
        <v>77</v>
      </c>
      <c r="O49" s="481" t="s">
        <v>1133</v>
      </c>
      <c r="P49" s="479"/>
      <c r="Q49" s="544" t="s">
        <v>13</v>
      </c>
      <c r="R49" s="545">
        <f t="shared" ca="1" si="13"/>
        <v>69</v>
      </c>
      <c r="S49" s="546">
        <f t="shared" si="18"/>
        <v>7</v>
      </c>
      <c r="T49" s="543" t="str">
        <f t="shared" si="12"/>
        <v>Chris</v>
      </c>
      <c r="U49" s="451" t="str">
        <f t="shared" si="14"/>
        <v>SEARL</v>
      </c>
      <c r="V49" s="451">
        <f t="shared" si="15"/>
        <v>29</v>
      </c>
      <c r="X49" s="457" t="str">
        <f t="shared" si="16"/>
        <v>Page</v>
      </c>
      <c r="Y49" s="538" t="str">
        <f t="shared" si="17"/>
        <v>422 518</v>
      </c>
      <c r="Z49" s="451">
        <f t="shared" si="11"/>
        <v>8</v>
      </c>
    </row>
    <row r="50" spans="1:26" ht="20.100000000000001" customHeight="1" x14ac:dyDescent="0.3">
      <c r="A50" s="342" t="s">
        <v>1669</v>
      </c>
      <c r="B50" s="143" t="s">
        <v>76</v>
      </c>
      <c r="C50" s="421" t="s">
        <v>195</v>
      </c>
      <c r="D50" s="420" t="s">
        <v>71</v>
      </c>
      <c r="E50" s="476"/>
      <c r="F50" s="477" t="s">
        <v>949</v>
      </c>
      <c r="G50" s="420" t="s">
        <v>561</v>
      </c>
      <c r="I50" s="421" t="s">
        <v>186</v>
      </c>
      <c r="K50" s="465">
        <v>8843</v>
      </c>
      <c r="L50" s="465">
        <v>37897</v>
      </c>
      <c r="M50" s="479" t="s">
        <v>34</v>
      </c>
      <c r="N50" s="480">
        <v>63</v>
      </c>
      <c r="O50" s="481" t="s">
        <v>180</v>
      </c>
      <c r="P50" s="479"/>
      <c r="Q50" s="544" t="s">
        <v>13</v>
      </c>
      <c r="R50" s="545">
        <f t="shared" ca="1" si="13"/>
        <v>88</v>
      </c>
      <c r="S50" s="546">
        <f t="shared" si="18"/>
        <v>3</v>
      </c>
      <c r="T50" s="543" t="str">
        <f t="shared" si="12"/>
        <v>Bill</v>
      </c>
      <c r="U50" s="451" t="str">
        <f t="shared" si="14"/>
        <v>SMEDLEY</v>
      </c>
      <c r="V50" s="451">
        <f t="shared" si="15"/>
        <v>17</v>
      </c>
      <c r="X50" s="457" t="str">
        <f t="shared" si="16"/>
        <v>Rylott</v>
      </c>
      <c r="Y50" s="538" t="str">
        <f t="shared" si="17"/>
        <v>426 687</v>
      </c>
      <c r="Z50" s="451">
        <f t="shared" si="11"/>
        <v>1</v>
      </c>
    </row>
    <row r="51" spans="1:26" ht="20.100000000000001" customHeight="1" x14ac:dyDescent="0.3">
      <c r="A51" s="342" t="s">
        <v>1673</v>
      </c>
      <c r="B51" s="143" t="s">
        <v>69</v>
      </c>
      <c r="C51" s="421" t="s">
        <v>313</v>
      </c>
      <c r="D51" s="420" t="s">
        <v>121</v>
      </c>
      <c r="E51" s="476" t="s">
        <v>1321</v>
      </c>
      <c r="F51" s="477" t="s">
        <v>758</v>
      </c>
      <c r="G51" s="420" t="s">
        <v>562</v>
      </c>
      <c r="H51" s="483" t="s">
        <v>965</v>
      </c>
      <c r="I51" s="421" t="s">
        <v>244</v>
      </c>
      <c r="J51" s="457" t="s">
        <v>1706</v>
      </c>
      <c r="K51" s="465">
        <v>15050</v>
      </c>
      <c r="L51" s="465">
        <v>38943</v>
      </c>
      <c r="M51" s="479" t="s">
        <v>34</v>
      </c>
      <c r="N51" s="480">
        <v>74</v>
      </c>
      <c r="O51" s="481" t="s">
        <v>1709</v>
      </c>
      <c r="P51" s="479"/>
      <c r="Q51" s="544" t="s">
        <v>13</v>
      </c>
      <c r="R51" s="545">
        <f t="shared" ca="1" si="13"/>
        <v>71</v>
      </c>
      <c r="S51" s="546">
        <f t="shared" si="18"/>
        <v>3</v>
      </c>
      <c r="T51" s="543" t="str">
        <f t="shared" si="12"/>
        <v>John</v>
      </c>
      <c r="U51" s="451" t="str">
        <f t="shared" si="14"/>
        <v>SPOONER</v>
      </c>
      <c r="V51" s="451">
        <f t="shared" si="15"/>
        <v>15</v>
      </c>
      <c r="X51" s="457" t="str">
        <f t="shared" si="16"/>
        <v>Page</v>
      </c>
      <c r="Y51" s="538" t="str">
        <f t="shared" si="17"/>
        <v>423 647</v>
      </c>
      <c r="Z51" s="451">
        <f t="shared" si="11"/>
        <v>7</v>
      </c>
    </row>
    <row r="52" spans="1:26" ht="20.100000000000001" customHeight="1" x14ac:dyDescent="0.3">
      <c r="A52" s="342" t="s">
        <v>1672</v>
      </c>
      <c r="B52" s="143" t="s">
        <v>118</v>
      </c>
      <c r="C52" s="421" t="s">
        <v>1626</v>
      </c>
      <c r="D52" s="420" t="s">
        <v>1627</v>
      </c>
      <c r="E52" s="476"/>
      <c r="F52" s="477" t="s">
        <v>1628</v>
      </c>
      <c r="G52" s="420" t="s">
        <v>1629</v>
      </c>
      <c r="H52" s="489" t="s">
        <v>1630</v>
      </c>
      <c r="I52" s="421" t="s">
        <v>273</v>
      </c>
      <c r="K52" s="465">
        <v>18187</v>
      </c>
      <c r="L52" s="465">
        <v>40984</v>
      </c>
      <c r="M52" s="479" t="s">
        <v>34</v>
      </c>
      <c r="N52" s="480">
        <v>113</v>
      </c>
      <c r="O52" s="481"/>
      <c r="P52" s="479"/>
      <c r="Q52" s="544"/>
      <c r="R52" s="545">
        <f t="shared" ca="1" si="13"/>
        <v>63</v>
      </c>
      <c r="S52" s="546">
        <f t="shared" si="18"/>
        <v>10</v>
      </c>
      <c r="T52" s="543" t="str">
        <f t="shared" si="12"/>
        <v>Chris</v>
      </c>
      <c r="U52" s="451" t="str">
        <f t="shared" si="14"/>
        <v>STEVENSON</v>
      </c>
      <c r="V52" s="451">
        <f t="shared" si="15"/>
        <v>16</v>
      </c>
      <c r="X52" s="457" t="str">
        <f t="shared" si="16"/>
        <v>Kitchener</v>
      </c>
      <c r="Y52" s="538" t="str">
        <f t="shared" si="17"/>
        <v>420 052</v>
      </c>
    </row>
    <row r="53" spans="1:26" ht="20.100000000000001" customHeight="1" x14ac:dyDescent="0.3">
      <c r="A53" s="342" t="s">
        <v>1673</v>
      </c>
      <c r="B53" s="143" t="s">
        <v>61</v>
      </c>
      <c r="C53" s="421" t="s">
        <v>793</v>
      </c>
      <c r="D53" s="420" t="s">
        <v>794</v>
      </c>
      <c r="E53" s="476" t="s">
        <v>1322</v>
      </c>
      <c r="F53" s="477" t="s">
        <v>796</v>
      </c>
      <c r="G53" s="420" t="s">
        <v>797</v>
      </c>
      <c r="H53" s="483" t="s">
        <v>798</v>
      </c>
      <c r="I53" s="421" t="s">
        <v>795</v>
      </c>
      <c r="J53" s="457" t="s">
        <v>159</v>
      </c>
      <c r="K53" s="465">
        <v>12901</v>
      </c>
      <c r="L53" s="465">
        <v>40070</v>
      </c>
      <c r="M53" s="479" t="s">
        <v>34</v>
      </c>
      <c r="N53" s="480">
        <v>104</v>
      </c>
      <c r="O53" s="481" t="s">
        <v>1134</v>
      </c>
      <c r="P53" s="479"/>
      <c r="Q53" s="544"/>
      <c r="R53" s="545">
        <f t="shared" ca="1" si="13"/>
        <v>77</v>
      </c>
      <c r="S53" s="546">
        <f t="shared" si="18"/>
        <v>4</v>
      </c>
      <c r="T53" s="543" t="str">
        <f t="shared" si="12"/>
        <v>Tony</v>
      </c>
      <c r="U53" s="451" t="str">
        <f t="shared" si="14"/>
        <v>STUBBS</v>
      </c>
      <c r="V53" s="451">
        <f t="shared" si="15"/>
        <v>27</v>
      </c>
      <c r="X53" s="457" t="str">
        <f t="shared" si="16"/>
        <v>Page</v>
      </c>
      <c r="Y53" s="538" t="str">
        <f t="shared" si="17"/>
        <v>393 076</v>
      </c>
      <c r="Z53" s="451">
        <f t="shared" si="11"/>
        <v>1</v>
      </c>
    </row>
    <row r="54" spans="1:26" ht="20.100000000000001" customHeight="1" x14ac:dyDescent="0.3">
      <c r="A54" s="342" t="s">
        <v>1669</v>
      </c>
      <c r="B54" s="143" t="s">
        <v>98</v>
      </c>
      <c r="C54" s="421" t="s">
        <v>654</v>
      </c>
      <c r="D54" s="420" t="s">
        <v>71</v>
      </c>
      <c r="E54" s="476"/>
      <c r="F54" s="477" t="s">
        <v>679</v>
      </c>
      <c r="G54" s="420" t="s">
        <v>655</v>
      </c>
      <c r="H54" s="489" t="s">
        <v>656</v>
      </c>
      <c r="I54" s="421" t="s">
        <v>251</v>
      </c>
      <c r="K54" s="465">
        <v>12137</v>
      </c>
      <c r="L54" s="465">
        <v>39790</v>
      </c>
      <c r="M54" s="479" t="s">
        <v>34</v>
      </c>
      <c r="N54" s="480">
        <v>96</v>
      </c>
      <c r="O54" s="481" t="s">
        <v>13</v>
      </c>
      <c r="P54" s="479"/>
      <c r="Q54" s="544" t="s">
        <v>13</v>
      </c>
      <c r="R54" s="545">
        <f t="shared" ca="1" si="13"/>
        <v>79</v>
      </c>
      <c r="S54" s="546">
        <f t="shared" si="18"/>
        <v>3</v>
      </c>
      <c r="T54" s="543" t="str">
        <f t="shared" si="12"/>
        <v>Neville</v>
      </c>
      <c r="U54" s="451" t="str">
        <f t="shared" si="14"/>
        <v>TAYLOR</v>
      </c>
      <c r="V54" s="451">
        <f t="shared" si="15"/>
        <v>24</v>
      </c>
      <c r="X54" s="457" t="str">
        <f t="shared" si="16"/>
        <v>Rylott</v>
      </c>
      <c r="Y54" s="538" t="str">
        <f t="shared" si="17"/>
        <v>570 322</v>
      </c>
      <c r="Z54" s="451">
        <f t="shared" si="11"/>
        <v>1</v>
      </c>
    </row>
    <row r="55" spans="1:26" ht="20.100000000000001" customHeight="1" x14ac:dyDescent="0.3">
      <c r="A55" s="342" t="s">
        <v>1670</v>
      </c>
      <c r="B55" s="143" t="s">
        <v>64</v>
      </c>
      <c r="C55" s="421" t="s">
        <v>314</v>
      </c>
      <c r="D55" s="420" t="s">
        <v>84</v>
      </c>
      <c r="E55" s="476" t="s">
        <v>1323</v>
      </c>
      <c r="F55" s="477" t="s">
        <v>950</v>
      </c>
      <c r="G55" s="420" t="s">
        <v>563</v>
      </c>
      <c r="H55" s="478" t="s">
        <v>1593</v>
      </c>
      <c r="I55" s="421" t="s">
        <v>241</v>
      </c>
      <c r="K55" s="465">
        <v>12052</v>
      </c>
      <c r="L55" s="465">
        <v>37270</v>
      </c>
      <c r="M55" s="479" t="s">
        <v>34</v>
      </c>
      <c r="N55" s="480">
        <v>62</v>
      </c>
      <c r="O55" s="481" t="s">
        <v>13</v>
      </c>
      <c r="P55" s="479"/>
      <c r="Q55" s="544" t="s">
        <v>13</v>
      </c>
      <c r="R55" s="545">
        <f t="shared" ca="1" si="13"/>
        <v>80</v>
      </c>
      <c r="S55" s="546">
        <f t="shared" si="18"/>
        <v>12</v>
      </c>
      <c r="T55" s="543" t="str">
        <f t="shared" si="12"/>
        <v>Peter</v>
      </c>
      <c r="U55" s="451" t="str">
        <f t="shared" si="14"/>
        <v>TORY</v>
      </c>
      <c r="V55" s="451">
        <f t="shared" si="15"/>
        <v>29</v>
      </c>
      <c r="X55" s="457" t="str">
        <f t="shared" si="16"/>
        <v>Searl</v>
      </c>
      <c r="Y55" s="538" t="str">
        <f t="shared" si="17"/>
        <v>423 693</v>
      </c>
      <c r="Z55" s="451">
        <f t="shared" si="11"/>
        <v>7</v>
      </c>
    </row>
    <row r="56" spans="1:26" ht="20.100000000000001" customHeight="1" x14ac:dyDescent="0.3">
      <c r="A56" s="342" t="s">
        <v>1674</v>
      </c>
      <c r="B56" s="143" t="s">
        <v>91</v>
      </c>
      <c r="C56" s="460" t="s">
        <v>778</v>
      </c>
      <c r="D56" s="482" t="s">
        <v>780</v>
      </c>
      <c r="E56" s="476" t="s">
        <v>1324</v>
      </c>
      <c r="F56" s="477" t="s">
        <v>781</v>
      </c>
      <c r="G56" s="482" t="s">
        <v>782</v>
      </c>
      <c r="H56" s="483" t="s">
        <v>783</v>
      </c>
      <c r="I56" s="460" t="s">
        <v>779</v>
      </c>
      <c r="K56" s="465">
        <v>16201</v>
      </c>
      <c r="L56" s="466">
        <v>40007</v>
      </c>
      <c r="M56" s="457" t="s">
        <v>34</v>
      </c>
      <c r="N56" s="480">
        <v>102</v>
      </c>
      <c r="R56" s="545">
        <f t="shared" ca="1" si="13"/>
        <v>68</v>
      </c>
      <c r="S56" s="546">
        <f t="shared" si="18"/>
        <v>5</v>
      </c>
      <c r="T56" s="543" t="str">
        <f t="shared" si="12"/>
        <v>Tom</v>
      </c>
      <c r="U56" s="451" t="str">
        <f t="shared" si="14"/>
        <v>TRASK</v>
      </c>
      <c r="V56" s="451">
        <f t="shared" si="15"/>
        <v>9</v>
      </c>
      <c r="X56" s="457" t="str">
        <f t="shared" si="16"/>
        <v>Corpe</v>
      </c>
      <c r="Y56" s="538" t="str">
        <f t="shared" si="17"/>
        <v>423 970</v>
      </c>
      <c r="Z56" s="451">
        <f t="shared" si="11"/>
        <v>9</v>
      </c>
    </row>
    <row r="57" spans="1:26" ht="20.100000000000001" customHeight="1" x14ac:dyDescent="0.3">
      <c r="A57" s="342" t="s">
        <v>1671</v>
      </c>
      <c r="B57" s="143" t="s">
        <v>109</v>
      </c>
      <c r="C57" s="421" t="s">
        <v>316</v>
      </c>
      <c r="D57" s="420" t="s">
        <v>122</v>
      </c>
      <c r="E57" s="476" t="s">
        <v>1326</v>
      </c>
      <c r="F57" s="477" t="s">
        <v>681</v>
      </c>
      <c r="G57" s="420" t="s">
        <v>565</v>
      </c>
      <c r="H57" s="483" t="s">
        <v>964</v>
      </c>
      <c r="I57" s="421" t="s">
        <v>243</v>
      </c>
      <c r="K57" s="465">
        <v>13048</v>
      </c>
      <c r="L57" s="465">
        <v>38761</v>
      </c>
      <c r="M57" s="479" t="s">
        <v>34</v>
      </c>
      <c r="N57" s="480">
        <v>72</v>
      </c>
      <c r="O57" s="481" t="s">
        <v>1707</v>
      </c>
      <c r="P57" s="479"/>
      <c r="Q57" s="544" t="s">
        <v>13</v>
      </c>
      <c r="R57" s="545">
        <f t="shared" ca="1" si="13"/>
        <v>77</v>
      </c>
      <c r="S57" s="546">
        <f t="shared" si="18"/>
        <v>9</v>
      </c>
      <c r="T57" s="543" t="str">
        <f t="shared" si="12"/>
        <v>Ron</v>
      </c>
      <c r="U57" s="451" t="str">
        <f t="shared" si="14"/>
        <v>WATSON</v>
      </c>
      <c r="V57" s="451">
        <f t="shared" si="15"/>
        <v>21</v>
      </c>
      <c r="X57" s="457" t="str">
        <f t="shared" si="16"/>
        <v>Eden</v>
      </c>
      <c r="Y57" s="538" t="str">
        <f t="shared" si="17"/>
        <v>423 322</v>
      </c>
      <c r="Z57" s="451">
        <f t="shared" si="11"/>
        <v>9</v>
      </c>
    </row>
    <row r="58" spans="1:26" ht="20.100000000000001" customHeight="1" x14ac:dyDescent="0.3">
      <c r="A58" s="342" t="s">
        <v>1671</v>
      </c>
      <c r="B58" s="143" t="s">
        <v>96</v>
      </c>
      <c r="C58" s="421" t="s">
        <v>317</v>
      </c>
      <c r="D58" s="420" t="s">
        <v>123</v>
      </c>
      <c r="E58" s="476" t="s">
        <v>1327</v>
      </c>
      <c r="F58" s="477" t="s">
        <v>759</v>
      </c>
      <c r="G58" s="420" t="s">
        <v>566</v>
      </c>
      <c r="H58" s="483" t="s">
        <v>215</v>
      </c>
      <c r="I58" s="421" t="s">
        <v>274</v>
      </c>
      <c r="K58" s="465">
        <v>14700</v>
      </c>
      <c r="L58" s="465">
        <v>39307</v>
      </c>
      <c r="M58" s="479" t="s">
        <v>34</v>
      </c>
      <c r="N58" s="480">
        <v>80</v>
      </c>
      <c r="O58" s="481" t="s">
        <v>13</v>
      </c>
      <c r="P58" s="479"/>
      <c r="Q58" s="544" t="s">
        <v>13</v>
      </c>
      <c r="R58" s="545">
        <f t="shared" ca="1" si="13"/>
        <v>72</v>
      </c>
      <c r="S58" s="546">
        <f t="shared" si="18"/>
        <v>3</v>
      </c>
      <c r="T58" s="543" t="str">
        <f t="shared" si="12"/>
        <v>Trevor</v>
      </c>
      <c r="U58" s="451" t="str">
        <f t="shared" si="14"/>
        <v>WINDLE</v>
      </c>
      <c r="V58" s="451">
        <f t="shared" si="15"/>
        <v>30</v>
      </c>
      <c r="X58" s="457" t="str">
        <f t="shared" si="16"/>
        <v>Eden</v>
      </c>
      <c r="Y58" s="538" t="str">
        <f t="shared" si="17"/>
        <v>394 151</v>
      </c>
      <c r="Z58" s="451">
        <f t="shared" si="11"/>
        <v>12</v>
      </c>
    </row>
    <row r="59" spans="1:26" ht="20.100000000000001" customHeight="1" x14ac:dyDescent="0.3">
      <c r="A59" s="342" t="s">
        <v>1670</v>
      </c>
      <c r="B59" s="143" t="s">
        <v>479</v>
      </c>
      <c r="C59" s="421" t="s">
        <v>477</v>
      </c>
      <c r="D59" s="420" t="s">
        <v>71</v>
      </c>
      <c r="E59" s="476"/>
      <c r="F59" s="477" t="s">
        <v>682</v>
      </c>
      <c r="G59" s="420" t="s">
        <v>480</v>
      </c>
      <c r="H59" s="483"/>
      <c r="I59" s="421" t="s">
        <v>478</v>
      </c>
      <c r="K59" s="465">
        <v>12854</v>
      </c>
      <c r="L59" s="465">
        <v>39643</v>
      </c>
      <c r="M59" s="479" t="s">
        <v>34</v>
      </c>
      <c r="N59" s="480">
        <v>92</v>
      </c>
      <c r="O59" s="481"/>
      <c r="P59" s="479"/>
      <c r="Q59" s="544"/>
      <c r="R59" s="545">
        <f t="shared" ca="1" si="13"/>
        <v>77</v>
      </c>
      <c r="S59" s="546">
        <f t="shared" si="18"/>
        <v>3</v>
      </c>
      <c r="T59" s="543" t="str">
        <f t="shared" si="12"/>
        <v>Colin</v>
      </c>
      <c r="U59" s="451" t="str">
        <f t="shared" si="14"/>
        <v>YORK</v>
      </c>
      <c r="V59" s="451">
        <f t="shared" si="15"/>
        <v>11</v>
      </c>
      <c r="X59" s="457" t="str">
        <f t="shared" si="16"/>
        <v>Searl</v>
      </c>
      <c r="Y59" s="538" t="str">
        <f t="shared" si="17"/>
        <v>423 390</v>
      </c>
      <c r="Z59" s="451">
        <f t="shared" si="11"/>
        <v>1</v>
      </c>
    </row>
    <row r="60" spans="1:26" ht="20.100000000000001" customHeight="1" x14ac:dyDescent="0.3">
      <c r="A60" s="342"/>
      <c r="R60" s="545" t="str">
        <f t="shared" ref="R60:R73" ca="1" si="19">IF(K60,(YEAR(NOW())-YEAR(K60)),"-")</f>
        <v>-</v>
      </c>
      <c r="Y60" s="538">
        <f t="shared" ref="Y60:Y75" si="20">G60</f>
        <v>0</v>
      </c>
      <c r="Z60" s="451">
        <f t="shared" si="11"/>
        <v>1</v>
      </c>
    </row>
    <row r="61" spans="1:26" ht="20.100000000000001" customHeight="1" x14ac:dyDescent="0.3">
      <c r="A61" s="342"/>
      <c r="R61" s="545" t="str">
        <f t="shared" ca="1" si="19"/>
        <v>-</v>
      </c>
      <c r="Y61" s="538">
        <f t="shared" si="20"/>
        <v>0</v>
      </c>
      <c r="Z61" s="451">
        <f t="shared" si="11"/>
        <v>1</v>
      </c>
    </row>
    <row r="62" spans="1:26" ht="20.100000000000001" customHeight="1" x14ac:dyDescent="0.3">
      <c r="A62" s="342"/>
      <c r="C62" s="421"/>
      <c r="D62" s="420"/>
      <c r="E62" s="420"/>
      <c r="F62" s="477"/>
      <c r="G62" s="420"/>
      <c r="H62" s="483"/>
      <c r="I62" s="421"/>
      <c r="L62" s="465"/>
      <c r="M62" s="479"/>
      <c r="O62" s="481"/>
      <c r="P62" s="479"/>
      <c r="Q62" s="544"/>
      <c r="R62" s="545" t="str">
        <f t="shared" ca="1" si="19"/>
        <v>-</v>
      </c>
      <c r="S62" s="546"/>
      <c r="T62" s="543"/>
      <c r="X62" s="457"/>
      <c r="Y62" s="538">
        <f t="shared" si="20"/>
        <v>0</v>
      </c>
      <c r="Z62" s="451">
        <f t="shared" si="11"/>
        <v>1</v>
      </c>
    </row>
    <row r="63" spans="1:26" ht="20.100000000000001" customHeight="1" x14ac:dyDescent="0.3">
      <c r="A63" s="342"/>
      <c r="C63" s="421"/>
      <c r="D63" s="420"/>
      <c r="E63" s="420"/>
      <c r="F63" s="477"/>
      <c r="G63" s="420"/>
      <c r="H63" s="483"/>
      <c r="I63" s="421"/>
      <c r="L63" s="465"/>
      <c r="M63" s="479"/>
      <c r="O63" s="481"/>
      <c r="P63" s="479"/>
      <c r="Q63" s="544"/>
      <c r="R63" s="545" t="str">
        <f t="shared" ca="1" si="19"/>
        <v>-</v>
      </c>
      <c r="S63" s="546"/>
      <c r="T63" s="543"/>
      <c r="U63" s="451">
        <f t="shared" ref="U63:U68" si="21">C63</f>
        <v>0</v>
      </c>
      <c r="X63" s="457">
        <f t="shared" ref="X63:X68" si="22">A63</f>
        <v>0</v>
      </c>
      <c r="Y63" s="538">
        <f t="shared" si="20"/>
        <v>0</v>
      </c>
      <c r="Z63" s="451">
        <f t="shared" ref="Z63:Z98" si="23">MONTH(E63)</f>
        <v>1</v>
      </c>
    </row>
    <row r="64" spans="1:26" ht="20.100000000000001" customHeight="1" x14ac:dyDescent="0.3">
      <c r="A64" s="342"/>
      <c r="C64" s="421"/>
      <c r="D64" s="420"/>
      <c r="E64" s="420"/>
      <c r="F64" s="477"/>
      <c r="G64" s="420"/>
      <c r="H64" s="483"/>
      <c r="I64" s="421"/>
      <c r="L64" s="465"/>
      <c r="M64" s="479"/>
      <c r="O64" s="481"/>
      <c r="P64" s="479"/>
      <c r="Q64" s="544"/>
      <c r="R64" s="545" t="str">
        <f t="shared" ca="1" si="19"/>
        <v>-</v>
      </c>
      <c r="S64" s="546"/>
      <c r="T64" s="543"/>
      <c r="U64" s="451">
        <f t="shared" si="21"/>
        <v>0</v>
      </c>
      <c r="X64" s="457">
        <f t="shared" si="22"/>
        <v>0</v>
      </c>
      <c r="Y64" s="538">
        <f t="shared" si="20"/>
        <v>0</v>
      </c>
      <c r="Z64" s="451">
        <f t="shared" si="23"/>
        <v>1</v>
      </c>
    </row>
    <row r="65" spans="1:26" ht="20.100000000000001" customHeight="1" x14ac:dyDescent="0.3">
      <c r="A65" s="342"/>
    </row>
    <row r="66" spans="1:26" ht="20.100000000000001" customHeight="1" x14ac:dyDescent="0.3">
      <c r="A66" s="342" t="s">
        <v>1674</v>
      </c>
      <c r="B66" s="143" t="s">
        <v>64</v>
      </c>
      <c r="C66" s="421" t="s">
        <v>279</v>
      </c>
      <c r="D66" s="420" t="s">
        <v>65</v>
      </c>
      <c r="E66" s="476" t="s">
        <v>1291</v>
      </c>
      <c r="F66" s="477" t="s">
        <v>746</v>
      </c>
      <c r="G66" s="420" t="s">
        <v>521</v>
      </c>
      <c r="H66" s="483" t="s">
        <v>727</v>
      </c>
      <c r="I66" s="421" t="s">
        <v>241</v>
      </c>
      <c r="K66" s="465">
        <v>11910</v>
      </c>
      <c r="L66" s="465">
        <v>35714</v>
      </c>
      <c r="M66" s="479" t="s">
        <v>35</v>
      </c>
      <c r="N66" s="480">
        <v>47</v>
      </c>
      <c r="O66" s="481" t="s">
        <v>13</v>
      </c>
      <c r="P66" s="479" t="s">
        <v>963</v>
      </c>
      <c r="Q66" s="544" t="s">
        <v>13</v>
      </c>
      <c r="R66" s="545">
        <f t="shared" ref="R66:R71" ca="1" si="24">IF(K66,(YEAR(NOW())-YEAR(K66)),"-")</f>
        <v>80</v>
      </c>
      <c r="S66" s="546">
        <f t="shared" ref="S66:S71" si="25">MONTH(K66)</f>
        <v>8</v>
      </c>
      <c r="T66" s="543" t="str">
        <f>B66</f>
        <v>Peter</v>
      </c>
      <c r="U66" s="451" t="str">
        <f>C66</f>
        <v>BEELEY</v>
      </c>
      <c r="V66" s="451">
        <f t="shared" ref="V66:V71" si="26">DAY(K66)</f>
        <v>9</v>
      </c>
      <c r="X66" s="457" t="str">
        <f>A66</f>
        <v>Corpe</v>
      </c>
      <c r="Y66" s="538" t="str">
        <f t="shared" ref="Y66:Y71" si="27">G66</f>
        <v>394 509</v>
      </c>
      <c r="Z66" s="451">
        <f>MONTH(E66)</f>
        <v>4</v>
      </c>
    </row>
    <row r="67" spans="1:26" ht="20.100000000000001" customHeight="1" x14ac:dyDescent="0.3">
      <c r="A67" s="343" t="s">
        <v>1675</v>
      </c>
      <c r="B67" s="143" t="s">
        <v>69</v>
      </c>
      <c r="C67" s="421" t="s">
        <v>203</v>
      </c>
      <c r="D67" s="420" t="s">
        <v>95</v>
      </c>
      <c r="E67" s="420"/>
      <c r="F67" s="477" t="s">
        <v>952</v>
      </c>
      <c r="G67" s="420" t="s">
        <v>538</v>
      </c>
      <c r="H67" s="483" t="s">
        <v>220</v>
      </c>
      <c r="I67" s="421" t="s">
        <v>261</v>
      </c>
      <c r="K67" s="465">
        <v>8434</v>
      </c>
      <c r="L67" s="465">
        <v>32230</v>
      </c>
      <c r="M67" s="490" t="s">
        <v>35</v>
      </c>
      <c r="N67" s="480">
        <v>4</v>
      </c>
      <c r="O67" s="468" t="s">
        <v>725</v>
      </c>
      <c r="P67" s="479"/>
      <c r="Q67" s="544" t="s">
        <v>13</v>
      </c>
      <c r="R67" s="545">
        <f t="shared" ca="1" si="24"/>
        <v>89</v>
      </c>
      <c r="S67" s="546">
        <f t="shared" si="25"/>
        <v>2</v>
      </c>
      <c r="T67" s="543" t="str">
        <f>B67</f>
        <v>John</v>
      </c>
      <c r="U67" s="451" t="str">
        <f>C67</f>
        <v>HITCHMAN</v>
      </c>
      <c r="V67" s="451">
        <f t="shared" si="26"/>
        <v>2</v>
      </c>
      <c r="X67" s="457" t="str">
        <f>A67</f>
        <v>se</v>
      </c>
      <c r="Y67" s="538" t="str">
        <f t="shared" si="27"/>
        <v>423 645</v>
      </c>
      <c r="Z67" s="451">
        <f>MONTH(E67)</f>
        <v>1</v>
      </c>
    </row>
    <row r="68" spans="1:26" ht="20.100000000000001" customHeight="1" x14ac:dyDescent="0.3">
      <c r="A68" s="343" t="s">
        <v>1674</v>
      </c>
      <c r="B68" s="143" t="s">
        <v>109</v>
      </c>
      <c r="C68" s="421" t="s">
        <v>319</v>
      </c>
      <c r="D68" s="420" t="s">
        <v>71</v>
      </c>
      <c r="E68" s="420"/>
      <c r="F68" s="477" t="s">
        <v>1276</v>
      </c>
      <c r="G68" s="420" t="s">
        <v>1441</v>
      </c>
      <c r="I68" s="421" t="s">
        <v>243</v>
      </c>
      <c r="K68" s="465">
        <v>8125</v>
      </c>
      <c r="L68" s="465">
        <v>38908</v>
      </c>
      <c r="M68" s="490" t="s">
        <v>35</v>
      </c>
      <c r="N68" s="480">
        <v>73</v>
      </c>
      <c r="O68" s="491" t="s">
        <v>594</v>
      </c>
      <c r="P68" s="479"/>
      <c r="Q68" s="544" t="s">
        <v>13</v>
      </c>
      <c r="R68" s="545">
        <f t="shared" ca="1" si="24"/>
        <v>90</v>
      </c>
      <c r="S68" s="546">
        <f t="shared" si="25"/>
        <v>3</v>
      </c>
      <c r="T68" s="543" t="str">
        <f>B68</f>
        <v>Ron</v>
      </c>
      <c r="U68" s="451" t="str">
        <f t="shared" si="21"/>
        <v>PRIEST</v>
      </c>
      <c r="V68" s="451">
        <f t="shared" si="26"/>
        <v>30</v>
      </c>
      <c r="X68" s="457" t="str">
        <f t="shared" si="22"/>
        <v>Corpe</v>
      </c>
      <c r="Y68" s="538" t="str">
        <f t="shared" si="27"/>
        <v>424 503</v>
      </c>
      <c r="Z68" s="451">
        <f t="shared" si="23"/>
        <v>1</v>
      </c>
    </row>
    <row r="69" spans="1:26" ht="20.100000000000001" customHeight="1" x14ac:dyDescent="0.3">
      <c r="A69" s="343" t="s">
        <v>1674</v>
      </c>
      <c r="B69" s="143" t="s">
        <v>113</v>
      </c>
      <c r="C69" s="421" t="s">
        <v>308</v>
      </c>
      <c r="D69" s="420" t="s">
        <v>114</v>
      </c>
      <c r="E69" s="420"/>
      <c r="F69" s="477" t="s">
        <v>953</v>
      </c>
      <c r="G69" s="420" t="s">
        <v>556</v>
      </c>
      <c r="I69" s="421" t="s">
        <v>238</v>
      </c>
      <c r="K69" s="465">
        <v>9111</v>
      </c>
      <c r="L69" s="465">
        <v>34526</v>
      </c>
      <c r="M69" s="490" t="s">
        <v>35</v>
      </c>
      <c r="N69" s="480">
        <v>35</v>
      </c>
      <c r="O69" s="481" t="s">
        <v>13</v>
      </c>
      <c r="P69" s="479"/>
      <c r="Q69" s="544" t="s">
        <v>13</v>
      </c>
      <c r="R69" s="545">
        <f t="shared" ca="1" si="24"/>
        <v>88</v>
      </c>
      <c r="S69" s="546">
        <f t="shared" si="25"/>
        <v>12</v>
      </c>
      <c r="T69" s="543" t="str">
        <f>B69</f>
        <v>Ken</v>
      </c>
      <c r="U69" s="451" t="str">
        <f>C69</f>
        <v>REES</v>
      </c>
      <c r="V69" s="451">
        <f t="shared" si="26"/>
        <v>10</v>
      </c>
      <c r="X69" s="457" t="str">
        <f>A69</f>
        <v>Corpe</v>
      </c>
      <c r="Y69" s="538" t="str">
        <f t="shared" si="27"/>
        <v>423 456</v>
      </c>
      <c r="Z69" s="451">
        <f>MONTH(E69)</f>
        <v>1</v>
      </c>
    </row>
    <row r="70" spans="1:26" ht="20.100000000000001" customHeight="1" x14ac:dyDescent="0.3">
      <c r="A70" s="342" t="s">
        <v>1669</v>
      </c>
      <c r="B70" s="143" t="s">
        <v>111</v>
      </c>
      <c r="C70" s="421" t="s">
        <v>312</v>
      </c>
      <c r="D70" s="420" t="s">
        <v>120</v>
      </c>
      <c r="E70" s="476"/>
      <c r="F70" s="477" t="s">
        <v>948</v>
      </c>
      <c r="G70" s="420" t="s">
        <v>560</v>
      </c>
      <c r="I70" s="421" t="s">
        <v>244</v>
      </c>
      <c r="K70" s="465">
        <v>9262</v>
      </c>
      <c r="L70" s="465">
        <v>33517</v>
      </c>
      <c r="M70" s="479" t="s">
        <v>35</v>
      </c>
      <c r="N70" s="480">
        <v>26</v>
      </c>
      <c r="O70" s="481" t="s">
        <v>13</v>
      </c>
      <c r="P70" s="549" t="s">
        <v>859</v>
      </c>
      <c r="Q70" s="544" t="s">
        <v>13</v>
      </c>
      <c r="R70" s="545">
        <f t="shared" ca="1" si="24"/>
        <v>87</v>
      </c>
      <c r="S70" s="546">
        <f t="shared" si="25"/>
        <v>5</v>
      </c>
      <c r="T70" s="543" t="str">
        <f>B70</f>
        <v>Joe</v>
      </c>
      <c r="U70" s="451" t="str">
        <f>C70</f>
        <v>SHARPE</v>
      </c>
      <c r="V70" s="451">
        <f t="shared" si="26"/>
        <v>10</v>
      </c>
      <c r="X70" s="457" t="str">
        <f>A70</f>
        <v>Rylott</v>
      </c>
      <c r="Y70" s="538" t="str">
        <f t="shared" si="27"/>
        <v>422 463</v>
      </c>
      <c r="Z70" s="451">
        <f>MONTH(E70)</f>
        <v>1</v>
      </c>
    </row>
    <row r="71" spans="1:26" ht="20.100000000000001" customHeight="1" x14ac:dyDescent="0.3">
      <c r="A71" s="342" t="s">
        <v>1671</v>
      </c>
      <c r="B71" s="143" t="s">
        <v>64</v>
      </c>
      <c r="C71" s="421" t="s">
        <v>315</v>
      </c>
      <c r="D71" s="420" t="s">
        <v>88</v>
      </c>
      <c r="E71" s="476" t="s">
        <v>1325</v>
      </c>
      <c r="F71" s="477" t="s">
        <v>951</v>
      </c>
      <c r="G71" s="420" t="s">
        <v>564</v>
      </c>
      <c r="I71" s="421" t="s">
        <v>241</v>
      </c>
      <c r="K71" s="465">
        <v>9558</v>
      </c>
      <c r="L71" s="465">
        <v>35679</v>
      </c>
      <c r="M71" s="479" t="s">
        <v>35</v>
      </c>
      <c r="N71" s="480">
        <v>44</v>
      </c>
      <c r="O71" s="481" t="s">
        <v>13</v>
      </c>
      <c r="P71" s="479"/>
      <c r="Q71" s="544" t="s">
        <v>13</v>
      </c>
      <c r="R71" s="545">
        <f t="shared" ca="1" si="24"/>
        <v>86</v>
      </c>
      <c r="S71" s="546">
        <f t="shared" si="25"/>
        <v>3</v>
      </c>
      <c r="T71" s="543" t="str">
        <f>B71</f>
        <v>Peter</v>
      </c>
      <c r="U71" s="451" t="str">
        <f>C71</f>
        <v>WADE</v>
      </c>
      <c r="V71" s="451">
        <f t="shared" si="26"/>
        <v>2</v>
      </c>
      <c r="X71" s="457" t="str">
        <f>A71</f>
        <v>Eden</v>
      </c>
      <c r="Y71" s="538" t="str">
        <f t="shared" si="27"/>
        <v>422 478</v>
      </c>
      <c r="Z71" s="451">
        <f>MONTH(E71)</f>
        <v>12</v>
      </c>
    </row>
    <row r="72" spans="1:26" ht="20.100000000000001" customHeight="1" x14ac:dyDescent="0.3">
      <c r="A72" s="342"/>
      <c r="R72" s="545" t="str">
        <f t="shared" ca="1" si="19"/>
        <v>-</v>
      </c>
      <c r="Y72" s="538">
        <f t="shared" si="20"/>
        <v>0</v>
      </c>
      <c r="Z72" s="451">
        <f t="shared" si="23"/>
        <v>1</v>
      </c>
    </row>
    <row r="73" spans="1:26" ht="20.100000000000001" customHeight="1" x14ac:dyDescent="0.3">
      <c r="A73" s="342"/>
      <c r="C73" s="421"/>
      <c r="D73" s="420"/>
      <c r="E73" s="420"/>
      <c r="F73" s="477" t="s">
        <v>683</v>
      </c>
      <c r="G73" s="420"/>
      <c r="I73" s="421"/>
      <c r="L73" s="465"/>
      <c r="M73" s="490"/>
      <c r="P73" s="479"/>
      <c r="Q73" s="544"/>
      <c r="R73" s="545" t="str">
        <f t="shared" ca="1" si="19"/>
        <v>-</v>
      </c>
      <c r="S73" s="546"/>
      <c r="T73" s="543"/>
      <c r="U73" s="451">
        <f>C73</f>
        <v>0</v>
      </c>
      <c r="X73" s="457">
        <f>A73</f>
        <v>0</v>
      </c>
      <c r="Y73" s="538">
        <f t="shared" si="20"/>
        <v>0</v>
      </c>
      <c r="Z73" s="451">
        <f t="shared" si="23"/>
        <v>1</v>
      </c>
    </row>
    <row r="74" spans="1:26" ht="20.100000000000001" customHeight="1" x14ac:dyDescent="0.3">
      <c r="A74" s="342"/>
      <c r="B74" s="28"/>
      <c r="C74" s="421"/>
      <c r="D74" s="457"/>
      <c r="E74" s="457"/>
      <c r="F74" s="492" t="s">
        <v>908</v>
      </c>
      <c r="G74" s="420"/>
      <c r="I74" s="421"/>
      <c r="L74" s="465"/>
      <c r="M74" s="490"/>
      <c r="P74" s="479"/>
      <c r="Q74" s="544"/>
      <c r="R74" s="545"/>
      <c r="S74" s="546"/>
      <c r="T74" s="543"/>
      <c r="X74" s="457"/>
      <c r="Y74" s="538">
        <f t="shared" si="20"/>
        <v>0</v>
      </c>
      <c r="Z74" s="451">
        <f t="shared" si="23"/>
        <v>1</v>
      </c>
    </row>
    <row r="75" spans="1:26" ht="20.100000000000001" customHeight="1" x14ac:dyDescent="0.3">
      <c r="A75" s="342"/>
      <c r="B75" s="27" t="s">
        <v>902</v>
      </c>
      <c r="C75" s="454" t="s">
        <v>903</v>
      </c>
      <c r="D75" s="454" t="s">
        <v>904</v>
      </c>
      <c r="E75" s="454"/>
      <c r="F75" s="454" t="s">
        <v>905</v>
      </c>
      <c r="G75" s="454" t="s">
        <v>906</v>
      </c>
      <c r="H75" s="493" t="s">
        <v>907</v>
      </c>
      <c r="I75" s="421"/>
      <c r="L75" s="465"/>
      <c r="M75" s="490"/>
      <c r="P75" s="479"/>
      <c r="Q75" s="544"/>
      <c r="R75" s="545"/>
      <c r="S75" s="546"/>
      <c r="T75" s="543"/>
      <c r="U75" s="451" t="s">
        <v>361</v>
      </c>
      <c r="X75" s="457"/>
      <c r="Y75" s="538" t="str">
        <f t="shared" si="20"/>
        <v>Phone</v>
      </c>
      <c r="Z75" s="451">
        <f t="shared" si="23"/>
        <v>1</v>
      </c>
    </row>
    <row r="76" spans="1:26" ht="20.100000000000001" customHeight="1" x14ac:dyDescent="0.3">
      <c r="A76" s="342"/>
      <c r="B76" s="51" t="str">
        <f>MEMBERS!B102</f>
        <v>Mrs</v>
      </c>
      <c r="C76" s="464" t="str">
        <f>MEMBERS!C102</f>
        <v>D G BEDFORD</v>
      </c>
      <c r="D76" s="454" t="str">
        <f>MEMBERS!D102</f>
        <v>Doris</v>
      </c>
      <c r="E76" s="494" t="s">
        <v>1329</v>
      </c>
      <c r="F76" s="495" t="str">
        <f>IF(MEMBERS!$W102="YES",MEMBERS!F102,"")</f>
        <v xml:space="preserve">Flat 45, Old School Court, School Road, Wheaton Aston, STAFFORD, ST19 9RN
</v>
      </c>
      <c r="G76" s="495" t="str">
        <f>IF(MEMBERS!$W102="YES",MEMBERS!G102,"")</f>
        <v>01 785 841 110</v>
      </c>
      <c r="H76" s="478" t="str">
        <f>IF(ISBLANK(MEMBERS!$H102),"",IF(MEMBERS!$W102="YES",MEMBERS!H102,""))</f>
        <v/>
      </c>
      <c r="I76" s="421"/>
      <c r="L76" s="465"/>
      <c r="M76" s="490"/>
      <c r="P76" s="479"/>
      <c r="Q76" s="544"/>
      <c r="R76" s="545"/>
      <c r="S76" s="546"/>
      <c r="T76" s="543"/>
      <c r="U76" s="451" t="str">
        <f t="shared" ref="U76:U99" si="28">C76</f>
        <v>D G BEDFORD</v>
      </c>
      <c r="X76" s="457"/>
      <c r="Y76" s="538" t="str">
        <f>VLOOKUP(C76,U102:Y133,5,FALSE)</f>
        <v>01 785 841 110</v>
      </c>
      <c r="Z76" s="451">
        <f t="shared" si="23"/>
        <v>8</v>
      </c>
    </row>
    <row r="77" spans="1:26" ht="20.100000000000001" customHeight="1" x14ac:dyDescent="0.3">
      <c r="A77" s="342"/>
      <c r="B77" s="51" t="str">
        <f>MEMBERS!B103</f>
        <v>Mrs</v>
      </c>
      <c r="C77" s="464" t="str">
        <f>MEMBERS!C103</f>
        <v>O BENNS</v>
      </c>
      <c r="D77" s="454" t="str">
        <f>MEMBERS!D103</f>
        <v>Olive</v>
      </c>
      <c r="E77" s="494" t="s">
        <v>1328</v>
      </c>
      <c r="F77" s="495" t="str">
        <f>IF(MEMBERS!$W103="YES",MEMBERS!F103,"")</f>
        <v xml:space="preserve">  2, Bryony Gardens, Bourne. PE10 9TE</v>
      </c>
      <c r="G77" s="495" t="str">
        <f>IF(MEMBERS!$W103="YES",MEMBERS!G103,"")</f>
        <v>426 128</v>
      </c>
      <c r="H77" s="478" t="str">
        <f>IF(ISBLANK(MEMBERS!$H103),"",IF(MEMBERS!$W103="YES",MEMBERS!H103,""))</f>
        <v/>
      </c>
      <c r="I77" s="421"/>
      <c r="L77" s="465"/>
      <c r="M77" s="490"/>
      <c r="P77" s="479"/>
      <c r="Q77" s="544"/>
      <c r="R77" s="545"/>
      <c r="S77" s="546"/>
      <c r="T77" s="543"/>
      <c r="U77" s="451" t="str">
        <f t="shared" si="28"/>
        <v>O BENNS</v>
      </c>
      <c r="X77" s="457"/>
      <c r="Y77" s="538" t="str">
        <f>VLOOKUP(C77,U103:Y134,5,FALSE)</f>
        <v>426 128</v>
      </c>
      <c r="Z77" s="451">
        <f t="shared" si="23"/>
        <v>1</v>
      </c>
    </row>
    <row r="78" spans="1:26" ht="20.100000000000001" customHeight="1" x14ac:dyDescent="0.3">
      <c r="A78" s="342"/>
      <c r="B78" s="51" t="str">
        <f>MEMBERS!B104</f>
        <v>Mrs</v>
      </c>
      <c r="C78" s="464" t="str">
        <f>MEMBERS!C104</f>
        <v>A BRADSHAW</v>
      </c>
      <c r="D78" s="454" t="str">
        <f>MEMBERS!D104</f>
        <v>Alida</v>
      </c>
      <c r="E78" s="494" t="s">
        <v>1319</v>
      </c>
      <c r="F78" s="495" t="s">
        <v>1109</v>
      </c>
      <c r="G78" s="495" t="s">
        <v>545</v>
      </c>
      <c r="H78" s="478" t="str">
        <f>IF(ISBLANK(MEMBERS!$H104),"",IF(MEMBERS!$W104="YES",MEMBERS!H104,""))</f>
        <v/>
      </c>
      <c r="I78" s="421"/>
      <c r="L78" s="465"/>
      <c r="M78" s="490"/>
      <c r="P78" s="479"/>
      <c r="Q78" s="544"/>
      <c r="R78" s="545"/>
      <c r="S78" s="546"/>
      <c r="T78" s="543"/>
      <c r="U78" s="451" t="str">
        <f t="shared" si="28"/>
        <v>A BRADSHAW</v>
      </c>
      <c r="X78" s="457"/>
      <c r="Y78" s="538" t="str">
        <f>VLOOKUP(C78,U104:Y135,5,FALSE)</f>
        <v>422 897</v>
      </c>
      <c r="Z78" s="451">
        <f t="shared" si="23"/>
        <v>7</v>
      </c>
    </row>
    <row r="79" spans="1:26" ht="20.100000000000001" customHeight="1" x14ac:dyDescent="0.3">
      <c r="A79" s="342"/>
      <c r="B79" s="51" t="str">
        <f>MEMBERS!B105</f>
        <v>Mrs</v>
      </c>
      <c r="C79" s="464" t="str">
        <f>MEMBERS!C105</f>
        <v>I CARR</v>
      </c>
      <c r="D79" s="454" t="str">
        <f>MEMBERS!D105</f>
        <v>Ivy</v>
      </c>
      <c r="E79" s="494" t="s">
        <v>1330</v>
      </c>
      <c r="F79" s="496" t="str">
        <f>IF(MEMBERS!$W105="YES",MEMBERS!F105,"")</f>
        <v xml:space="preserve">   8, Maple Gardens, Bourne PE10 9DW</v>
      </c>
      <c r="G79" s="495" t="str">
        <f>IF(MEMBERS!$W105="YES",MEMBERS!G105,"")</f>
        <v>421 134</v>
      </c>
      <c r="H79" s="478" t="str">
        <f>IF(ISBLANK(MEMBERS!$H105),"",IF(MEMBERS!$W105="YES",MEMBERS!H105,""))</f>
        <v/>
      </c>
      <c r="I79" s="421"/>
      <c r="L79" s="465"/>
      <c r="M79" s="490"/>
      <c r="P79" s="479"/>
      <c r="Q79" s="544"/>
      <c r="R79" s="545"/>
      <c r="S79" s="546"/>
      <c r="T79" s="543"/>
      <c r="U79" s="451" t="str">
        <f t="shared" si="28"/>
        <v>I CARR</v>
      </c>
      <c r="X79" s="457"/>
      <c r="Y79" s="538" t="str">
        <f t="shared" ref="Y79:Y88" si="29">VLOOKUP(C79,U105:Y137,5,FALSE)</f>
        <v>421 134</v>
      </c>
      <c r="Z79" s="451">
        <f t="shared" si="23"/>
        <v>7</v>
      </c>
    </row>
    <row r="80" spans="1:26" ht="20.100000000000001" customHeight="1" x14ac:dyDescent="0.3">
      <c r="A80" s="342"/>
      <c r="B80" s="51" t="str">
        <f>MEMBERS!B106</f>
        <v>Mrs</v>
      </c>
      <c r="C80" s="464" t="str">
        <f>MEMBERS!C106</f>
        <v>A CUTHBERT</v>
      </c>
      <c r="D80" s="454" t="str">
        <f>MEMBERS!D106</f>
        <v>Ann</v>
      </c>
      <c r="E80" s="494" t="s">
        <v>1331</v>
      </c>
      <c r="F80" s="495" t="str">
        <f>IF(MEMBERS!$W106="YES",MEMBERS!F106,"")</f>
        <v>16 Akeman Close, Bourne PE10 9RB</v>
      </c>
      <c r="G80" s="495" t="str">
        <f>IF(MEMBERS!$W106="YES",MEMBERS!G106,"")</f>
        <v>393 549</v>
      </c>
      <c r="H80" s="478" t="str">
        <f>IF(ISBLANK(MEMBERS!$H106),"",IF(MEMBERS!$W106="YES",MEMBERS!H106,""))</f>
        <v/>
      </c>
      <c r="I80" s="421"/>
      <c r="L80" s="465"/>
      <c r="M80" s="490"/>
      <c r="P80" s="479"/>
      <c r="Q80" s="544"/>
      <c r="R80" s="545"/>
      <c r="S80" s="546"/>
      <c r="T80" s="543"/>
      <c r="U80" s="451" t="str">
        <f t="shared" si="28"/>
        <v>A CUTHBERT</v>
      </c>
      <c r="X80" s="457"/>
      <c r="Y80" s="538" t="str">
        <f t="shared" si="29"/>
        <v>393 549</v>
      </c>
      <c r="Z80" s="451">
        <f t="shared" si="23"/>
        <v>2</v>
      </c>
    </row>
    <row r="81" spans="1:26" ht="20.100000000000001" customHeight="1" x14ac:dyDescent="0.3">
      <c r="A81" s="342"/>
      <c r="B81" s="51" t="str">
        <f>MEMBERS!B107</f>
        <v>Mrs</v>
      </c>
      <c r="C81" s="464" t="str">
        <f>MEMBERS!C107</f>
        <v>K M FIELD</v>
      </c>
      <c r="D81" s="454" t="str">
        <f>MEMBERS!D107</f>
        <v>Kathleen</v>
      </c>
      <c r="E81" s="494" t="s">
        <v>1332</v>
      </c>
      <c r="F81" s="495" t="str">
        <f>IF(MEMBERS!$W107="YES",MEMBERS!F107,"")</f>
        <v>12, Leofric Avenue, Bourne, PE10 9QT</v>
      </c>
      <c r="G81" s="495" t="str">
        <f>IF(MEMBERS!$W107="YES",MEMBERS!G107,"")</f>
        <v>393 529</v>
      </c>
      <c r="H81" s="478" t="str">
        <f>IF(ISBLANK(MEMBERS!$H107),"",IF(MEMBERS!$W107="YES",MEMBERS!H107,""))</f>
        <v/>
      </c>
      <c r="I81" s="421"/>
      <c r="L81" s="465"/>
      <c r="M81" s="490"/>
      <c r="P81" s="479"/>
      <c r="Q81" s="544"/>
      <c r="R81" s="545"/>
      <c r="S81" s="546"/>
      <c r="T81" s="543"/>
      <c r="U81" s="451" t="str">
        <f t="shared" si="28"/>
        <v>K M FIELD</v>
      </c>
      <c r="X81" s="457"/>
      <c r="Y81" s="538" t="str">
        <f t="shared" si="29"/>
        <v>393 529</v>
      </c>
      <c r="Z81" s="451">
        <f t="shared" si="23"/>
        <v>10</v>
      </c>
    </row>
    <row r="82" spans="1:26" ht="20.100000000000001" customHeight="1" x14ac:dyDescent="0.3">
      <c r="A82" s="342"/>
      <c r="B82" s="51" t="str">
        <f>MEMBERS!B108</f>
        <v>Mrs</v>
      </c>
      <c r="C82" s="464" t="str">
        <f>MEMBERS!C108</f>
        <v>S FORSHAW</v>
      </c>
      <c r="D82" s="454" t="str">
        <f>MEMBERS!D108</f>
        <v>Sylvia</v>
      </c>
      <c r="E82" s="494" t="s">
        <v>1333</v>
      </c>
      <c r="F82" s="495" t="str">
        <f>IF(MEMBERS!$W108="YES",MEMBERS!F108,"")</f>
        <v>24, Cecil Close, Bourne, PE10 9QP</v>
      </c>
      <c r="G82" s="495" t="str">
        <f>IF(MEMBERS!$W108="YES",MEMBERS!G108,"")</f>
        <v>422 230</v>
      </c>
      <c r="H82" s="478" t="str">
        <f>IF(ISBLANK(MEMBERS!$H108),"",IF(MEMBERS!$W108="YES",MEMBERS!H108,""))</f>
        <v/>
      </c>
      <c r="I82" s="421"/>
      <c r="L82" s="465"/>
      <c r="M82" s="490"/>
      <c r="P82" s="479"/>
      <c r="Q82" s="544"/>
      <c r="R82" s="545"/>
      <c r="S82" s="546"/>
      <c r="T82" s="543"/>
      <c r="U82" s="451" t="str">
        <f t="shared" si="28"/>
        <v>S FORSHAW</v>
      </c>
      <c r="X82" s="457"/>
      <c r="Y82" s="538" t="str">
        <f t="shared" si="29"/>
        <v>422 230</v>
      </c>
      <c r="Z82" s="451">
        <f t="shared" si="23"/>
        <v>7</v>
      </c>
    </row>
    <row r="83" spans="1:26" ht="20.100000000000001" customHeight="1" x14ac:dyDescent="0.3">
      <c r="A83" s="342"/>
      <c r="B83" s="51" t="str">
        <f>MEMBERS!B109</f>
        <v>Mrs</v>
      </c>
      <c r="C83" s="464" t="str">
        <f>MEMBERS!C109</f>
        <v>D GODBER</v>
      </c>
      <c r="D83" s="454" t="str">
        <f>MEMBERS!D109</f>
        <v>Dot</v>
      </c>
      <c r="E83" s="494" t="s">
        <v>1334</v>
      </c>
      <c r="F83" s="495" t="s">
        <v>1396</v>
      </c>
      <c r="G83" s="497" t="s">
        <v>568</v>
      </c>
      <c r="H83" s="478" t="str">
        <f>IF(ISBLANK(MEMBERS!$H109),"",IF(MEMBERS!$W109="YES",MEMBERS!H109,""))</f>
        <v/>
      </c>
      <c r="I83" s="421"/>
      <c r="L83" s="465"/>
      <c r="M83" s="490"/>
      <c r="P83" s="479"/>
      <c r="Q83" s="544"/>
      <c r="R83" s="545"/>
      <c r="S83" s="546"/>
      <c r="T83" s="543"/>
      <c r="U83" s="451" t="str">
        <f t="shared" si="28"/>
        <v>D GODBER</v>
      </c>
      <c r="X83" s="457"/>
      <c r="Y83" s="538" t="str">
        <f t="shared" si="29"/>
        <v>394 385</v>
      </c>
      <c r="Z83" s="451">
        <f t="shared" si="23"/>
        <v>9</v>
      </c>
    </row>
    <row r="84" spans="1:26" ht="20.100000000000001" customHeight="1" x14ac:dyDescent="0.3">
      <c r="A84" s="342"/>
      <c r="B84" s="51" t="str">
        <f>MEMBERS!B110</f>
        <v>Mrs</v>
      </c>
      <c r="C84" s="464" t="str">
        <f>MEMBERS!C110</f>
        <v>P HANCOCK</v>
      </c>
      <c r="D84" s="454" t="str">
        <f>MEMBERS!D110</f>
        <v>Paula</v>
      </c>
      <c r="E84" s="494" t="s">
        <v>1335</v>
      </c>
      <c r="F84" s="495" t="str">
        <f>IF(MEMBERS!$W110="YES",MEMBERS!F110,"")</f>
        <v>Bramley,364 Bourne Rd., Pode Hole, Spalding PE11 3LL</v>
      </c>
      <c r="G84" s="495" t="str">
        <f>IF(MEMBERS!$W110="YES",MEMBERS!G110,"")</f>
        <v>01 775 710 634</v>
      </c>
      <c r="H84" s="478" t="str">
        <f>IF(ISBLANK(MEMBERS!$H110),"",IF(MEMBERS!$W110="YES",MEMBERS!H110,""))</f>
        <v/>
      </c>
      <c r="I84" s="421"/>
      <c r="L84" s="465"/>
      <c r="M84" s="490"/>
      <c r="P84" s="479"/>
      <c r="Q84" s="544"/>
      <c r="R84" s="545"/>
      <c r="S84" s="546"/>
      <c r="T84" s="543"/>
      <c r="U84" s="451" t="str">
        <f t="shared" si="28"/>
        <v>P HANCOCK</v>
      </c>
      <c r="X84" s="457"/>
      <c r="Y84" s="538" t="str">
        <f t="shared" si="29"/>
        <v>01 775 710 634</v>
      </c>
      <c r="Z84" s="451">
        <f t="shared" si="23"/>
        <v>7</v>
      </c>
    </row>
    <row r="85" spans="1:26" ht="20.100000000000001" customHeight="1" x14ac:dyDescent="0.3">
      <c r="A85" s="342"/>
      <c r="B85" s="51" t="str">
        <f>MEMBERS!B111</f>
        <v>Mrs</v>
      </c>
      <c r="C85" s="464" t="str">
        <f>MEMBERS!C111</f>
        <v>B LEWIS</v>
      </c>
      <c r="D85" s="454" t="str">
        <f>MEMBERS!D111</f>
        <v>Barbara</v>
      </c>
      <c r="E85" s="494" t="s">
        <v>1336</v>
      </c>
      <c r="F85" s="495" t="str">
        <f>IF(MEMBERS!$W111="YES",MEMBERS!F111,"")</f>
        <v>23 Browning Court, Manning Road, Bourne, PE10 9FA</v>
      </c>
      <c r="G85" s="495" t="str">
        <f>IF(MEMBERS!$W111="YES",MEMBERS!G111,"")</f>
        <v>422 751</v>
      </c>
      <c r="H85" s="478" t="str">
        <f>IF(ISBLANK(MEMBERS!$H111),"",IF(MEMBERS!$W111="YES",MEMBERS!H111,""))</f>
        <v/>
      </c>
      <c r="I85" s="421"/>
      <c r="L85" s="465"/>
      <c r="M85" s="490"/>
      <c r="P85" s="479"/>
      <c r="Q85" s="544"/>
      <c r="R85" s="545"/>
      <c r="S85" s="546"/>
      <c r="T85" s="543"/>
      <c r="U85" s="451" t="str">
        <f t="shared" si="28"/>
        <v>B LEWIS</v>
      </c>
      <c r="X85" s="457"/>
      <c r="Y85" s="538" t="str">
        <f t="shared" si="29"/>
        <v>422 751</v>
      </c>
      <c r="Z85" s="451">
        <f t="shared" si="23"/>
        <v>10</v>
      </c>
    </row>
    <row r="86" spans="1:26" ht="20.100000000000001" customHeight="1" x14ac:dyDescent="0.3">
      <c r="A86" s="342"/>
      <c r="B86" s="51" t="str">
        <f>MEMBERS!B112</f>
        <v>Mrs</v>
      </c>
      <c r="C86" s="464" t="str">
        <f>MEMBERS!C112</f>
        <v>M LISTER</v>
      </c>
      <c r="D86" s="454" t="str">
        <f>MEMBERS!D112</f>
        <v>Mary</v>
      </c>
      <c r="E86" s="494" t="s">
        <v>1337</v>
      </c>
      <c r="F86" s="495" t="s">
        <v>1397</v>
      </c>
      <c r="G86" s="498" t="s">
        <v>577</v>
      </c>
      <c r="H86" s="478" t="str">
        <f>IF(ISBLANK(MEMBERS!$H112),"",IF(MEMBERS!$W112="YES",MEMBERS!H112,""))</f>
        <v/>
      </c>
      <c r="I86" s="421"/>
      <c r="L86" s="465"/>
      <c r="M86" s="490"/>
      <c r="P86" s="479"/>
      <c r="Q86" s="544"/>
      <c r="R86" s="545"/>
      <c r="S86" s="546"/>
      <c r="T86" s="543"/>
      <c r="U86" s="451" t="str">
        <f t="shared" si="28"/>
        <v>M LISTER</v>
      </c>
      <c r="X86" s="457"/>
      <c r="Y86" s="538" t="str">
        <f t="shared" si="29"/>
        <v>422 204</v>
      </c>
      <c r="Z86" s="451">
        <f t="shared" si="23"/>
        <v>2</v>
      </c>
    </row>
    <row r="87" spans="1:26" ht="20.100000000000001" customHeight="1" x14ac:dyDescent="0.3">
      <c r="A87" s="342"/>
      <c r="B87" s="51" t="str">
        <f>MEMBERS!B113</f>
        <v>Mrs</v>
      </c>
      <c r="C87" s="464" t="str">
        <f>MEMBERS!C113</f>
        <v>B D MAXWELL</v>
      </c>
      <c r="D87" s="454" t="str">
        <f>MEMBERS!D113</f>
        <v>Doreen</v>
      </c>
      <c r="E87" s="494" t="s">
        <v>1338</v>
      </c>
      <c r="F87" s="495" t="str">
        <f>IF(MEMBERS!$W113="YES",MEMBERS!F113,"")</f>
        <v>The Shieling, 14 Barn Owl Close, Langtoft, PE6  9RG</v>
      </c>
      <c r="G87" s="495" t="str">
        <f>IF(MEMBERS!$W113="YES",MEMBERS!G113,"")</f>
        <v>345 728</v>
      </c>
      <c r="H87" s="478" t="str">
        <f>IF(ISBLANK(MEMBERS!$H113),"",IF(MEMBERS!$W113="YES",MEMBERS!H113,""))</f>
        <v/>
      </c>
      <c r="I87" s="421"/>
      <c r="L87" s="465"/>
      <c r="M87" s="490"/>
      <c r="P87" s="479"/>
      <c r="Q87" s="544"/>
      <c r="R87" s="545"/>
      <c r="S87" s="546"/>
      <c r="T87" s="543"/>
      <c r="U87" s="451" t="str">
        <f t="shared" si="28"/>
        <v>B D MAXWELL</v>
      </c>
      <c r="X87" s="457"/>
      <c r="Y87" s="538" t="str">
        <f t="shared" si="29"/>
        <v>345 728</v>
      </c>
      <c r="Z87" s="451">
        <f t="shared" si="23"/>
        <v>3</v>
      </c>
    </row>
    <row r="88" spans="1:26" ht="20.100000000000001" customHeight="1" x14ac:dyDescent="0.3">
      <c r="A88" s="342"/>
      <c r="B88" s="51" t="str">
        <f>MEMBERS!B114</f>
        <v>Mrs</v>
      </c>
      <c r="C88" s="464" t="str">
        <f>MEMBERS!C114</f>
        <v>G McEVOY</v>
      </c>
      <c r="D88" s="454" t="str">
        <f>MEMBERS!D114</f>
        <v>Gillian</v>
      </c>
      <c r="E88" s="494" t="s">
        <v>1339</v>
      </c>
      <c r="F88" s="495" t="s">
        <v>1398</v>
      </c>
      <c r="G88" s="498" t="s">
        <v>579</v>
      </c>
      <c r="H88" s="478" t="str">
        <f>IF(ISBLANK(MEMBERS!$H114),"",IF(MEMBERS!$W114="YES",MEMBERS!H114,""))</f>
        <v/>
      </c>
      <c r="I88" s="421"/>
      <c r="L88" s="465"/>
      <c r="M88" s="490"/>
      <c r="P88" s="479"/>
      <c r="Q88" s="544"/>
      <c r="R88" s="545"/>
      <c r="S88" s="546"/>
      <c r="T88" s="543"/>
      <c r="U88" s="451" t="str">
        <f t="shared" si="28"/>
        <v>G McEVOY</v>
      </c>
      <c r="X88" s="457"/>
      <c r="Y88" s="538" t="str">
        <f t="shared" si="29"/>
        <v>421 195</v>
      </c>
      <c r="Z88" s="451">
        <f t="shared" si="23"/>
        <v>3</v>
      </c>
    </row>
    <row r="89" spans="1:26" ht="20.100000000000001" customHeight="1" x14ac:dyDescent="0.3">
      <c r="A89" s="342"/>
      <c r="B89" s="51" t="str">
        <f>MEMBERS!B115</f>
        <v>Mrs</v>
      </c>
      <c r="C89" s="464" t="str">
        <f>MEMBERS!C115</f>
        <v>D WELLS</v>
      </c>
      <c r="D89" s="454" t="str">
        <f>MEMBERS!D115</f>
        <v>Daphne</v>
      </c>
      <c r="E89" s="494" t="s">
        <v>1340</v>
      </c>
      <c r="F89" s="495" t="s">
        <v>1399</v>
      </c>
      <c r="G89" s="498" t="s">
        <v>529</v>
      </c>
      <c r="H89" s="478" t="str">
        <f>IF(ISBLANK(MEMBERS!$H115),"",IF(MEMBERS!$W115="YES",MEMBERS!H115,""))</f>
        <v/>
      </c>
      <c r="I89" s="421"/>
      <c r="L89" s="465"/>
      <c r="M89" s="490"/>
      <c r="R89" s="545"/>
      <c r="T89" s="543"/>
      <c r="U89" s="451" t="str">
        <f t="shared" si="28"/>
        <v>D WELLS</v>
      </c>
      <c r="X89" s="457"/>
      <c r="Y89" s="538" t="str">
        <f>VLOOKUP(C89,U115:Y149,5,FALSE)</f>
        <v>423 193</v>
      </c>
      <c r="Z89" s="451">
        <f t="shared" si="23"/>
        <v>8</v>
      </c>
    </row>
    <row r="90" spans="1:26" ht="20.100000000000001" customHeight="1" x14ac:dyDescent="0.3">
      <c r="A90" s="342"/>
      <c r="B90" s="51" t="str">
        <f>MEMBERS!B116</f>
        <v>Mrs</v>
      </c>
      <c r="C90" s="464" t="str">
        <f>MEMBERS!C116</f>
        <v>A WOODWORTH</v>
      </c>
      <c r="D90" s="454" t="str">
        <f>MEMBERS!D116</f>
        <v>Arlinne</v>
      </c>
      <c r="E90" s="494" t="s">
        <v>1341</v>
      </c>
      <c r="F90" s="495" t="s">
        <v>1400</v>
      </c>
      <c r="G90" s="498" t="s">
        <v>581</v>
      </c>
      <c r="H90" s="478" t="str">
        <f>IF(ISBLANK(MEMBERS!$H116),"",IF(MEMBERS!$W116="YES",MEMBERS!H116,""))</f>
        <v/>
      </c>
      <c r="I90" s="421"/>
      <c r="L90" s="465"/>
      <c r="M90" s="490"/>
      <c r="R90" s="545"/>
      <c r="T90" s="543"/>
      <c r="U90" s="451" t="str">
        <f t="shared" si="28"/>
        <v>A WOODWORTH</v>
      </c>
      <c r="X90" s="457"/>
      <c r="Y90" s="538" t="str">
        <f>VLOOKUP(C90,U116:Y150,5,FALSE)</f>
        <v>394 242</v>
      </c>
      <c r="Z90" s="451">
        <f t="shared" si="23"/>
        <v>1</v>
      </c>
    </row>
    <row r="91" spans="1:26" ht="20.100000000000001" customHeight="1" x14ac:dyDescent="0.3">
      <c r="A91" s="342"/>
      <c r="B91" s="51" t="s">
        <v>450</v>
      </c>
      <c r="C91" s="464" t="s">
        <v>1246</v>
      </c>
      <c r="D91" s="454" t="s">
        <v>110</v>
      </c>
      <c r="E91" s="494" t="s">
        <v>1342</v>
      </c>
      <c r="F91" s="451" t="s">
        <v>946</v>
      </c>
      <c r="G91" s="495" t="s">
        <v>552</v>
      </c>
      <c r="H91" s="478" t="str">
        <f>IF(ISBLANK(MEMBERS!$H117),"",IF(MEMBERS!$W117="YES",MEMBERS!H117,""))</f>
        <v/>
      </c>
      <c r="I91" s="421"/>
      <c r="L91" s="465"/>
      <c r="M91" s="490"/>
      <c r="R91" s="545"/>
      <c r="T91" s="543"/>
      <c r="U91" s="451" t="str">
        <f t="shared" si="28"/>
        <v xml:space="preserve">H Nichols </v>
      </c>
      <c r="X91" s="457"/>
      <c r="Y91" s="538" t="str">
        <f>VLOOKUP(C91,U117:Y151,5,FALSE)</f>
        <v>421 597</v>
      </c>
      <c r="Z91" s="451">
        <f t="shared" si="23"/>
        <v>5</v>
      </c>
    </row>
    <row r="92" spans="1:26" ht="20.100000000000001" customHeight="1" x14ac:dyDescent="0.3">
      <c r="A92" s="342"/>
      <c r="B92" s="51" t="str">
        <f>MEMBERS!B118</f>
        <v>Mrs</v>
      </c>
      <c r="C92" s="464" t="str">
        <f>MEMBERS!C118</f>
        <v>D PAYNE</v>
      </c>
      <c r="D92" s="454" t="str">
        <f>MEMBERS!D118</f>
        <v>Dorothy</v>
      </c>
      <c r="E92" s="494" t="s">
        <v>1343</v>
      </c>
      <c r="F92" s="451" t="s">
        <v>1105</v>
      </c>
      <c r="G92" s="495" t="s">
        <v>569</v>
      </c>
      <c r="H92" s="478" t="str">
        <f>IF(ISBLANK(MEMBERS!$H118),"",IF(MEMBERS!$W118="YES",MEMBERS!H118,""))</f>
        <v/>
      </c>
      <c r="I92" s="421"/>
      <c r="L92" s="465"/>
      <c r="M92" s="490"/>
      <c r="R92" s="545"/>
      <c r="T92" s="543"/>
      <c r="U92" s="451" t="str">
        <f t="shared" si="28"/>
        <v>D PAYNE</v>
      </c>
      <c r="X92" s="457"/>
      <c r="Y92" s="538" t="e">
        <f>VLOOKUP(C92,U119:Y152,5,FALSE)</f>
        <v>#N/A</v>
      </c>
      <c r="Z92" s="451">
        <f t="shared" si="23"/>
        <v>8</v>
      </c>
    </row>
    <row r="93" spans="1:26" ht="20.100000000000001" customHeight="1" x14ac:dyDescent="0.3">
      <c r="A93" s="342"/>
      <c r="B93" s="51" t="s">
        <v>450</v>
      </c>
      <c r="C93" s="464" t="s">
        <v>1255</v>
      </c>
      <c r="D93" s="454" t="s">
        <v>142</v>
      </c>
      <c r="E93" s="494">
        <v>40785</v>
      </c>
      <c r="F93" s="451" t="s">
        <v>1256</v>
      </c>
      <c r="G93" s="495" t="s">
        <v>580</v>
      </c>
      <c r="I93" s="421"/>
      <c r="L93" s="465"/>
      <c r="M93" s="490"/>
      <c r="R93" s="545"/>
      <c r="T93" s="543"/>
      <c r="U93" s="451" t="str">
        <f t="shared" si="28"/>
        <v>S PIGGOTT</v>
      </c>
      <c r="X93" s="457"/>
      <c r="Y93" s="538" t="e">
        <f>VLOOKUP(C93,U120:Y153,5,FALSE)</f>
        <v>#N/A</v>
      </c>
      <c r="Z93" s="451">
        <f t="shared" si="23"/>
        <v>8</v>
      </c>
    </row>
    <row r="94" spans="1:26" ht="20.100000000000001" customHeight="1" x14ac:dyDescent="0.3">
      <c r="A94" s="342"/>
      <c r="B94" s="51" t="s">
        <v>450</v>
      </c>
      <c r="C94" s="464" t="s">
        <v>1277</v>
      </c>
      <c r="D94" s="454" t="s">
        <v>58</v>
      </c>
      <c r="E94" s="494" t="s">
        <v>1301</v>
      </c>
      <c r="F94" s="495" t="s">
        <v>1278</v>
      </c>
      <c r="G94" s="495" t="s">
        <v>598</v>
      </c>
      <c r="H94" s="478" t="str">
        <f>IF(ISBLANK(MEMBERS!$H119),"",IF(MEMBERS!$W119="YES",MEMBERS!H119,""))</f>
        <v/>
      </c>
      <c r="I94" s="421"/>
      <c r="L94" s="465"/>
      <c r="M94" s="490"/>
      <c r="R94" s="545"/>
      <c r="T94" s="543"/>
      <c r="U94" s="451" t="str">
        <f t="shared" si="28"/>
        <v>D Aldred</v>
      </c>
      <c r="X94" s="457"/>
      <c r="Y94" s="498" t="s">
        <v>598</v>
      </c>
      <c r="Z94" s="451">
        <f t="shared" si="23"/>
        <v>7</v>
      </c>
    </row>
    <row r="95" spans="1:26" ht="20.100000000000001" customHeight="1" x14ac:dyDescent="0.3">
      <c r="A95" s="342"/>
      <c r="B95" s="51" t="s">
        <v>450</v>
      </c>
      <c r="C95" s="464" t="s">
        <v>1395</v>
      </c>
      <c r="D95" s="454" t="s">
        <v>65</v>
      </c>
      <c r="E95" s="494">
        <v>40647</v>
      </c>
      <c r="F95" s="477" t="s">
        <v>937</v>
      </c>
      <c r="G95" s="451" t="s">
        <v>1551</v>
      </c>
      <c r="H95" s="478" t="str">
        <f>IF(ISBLANK(MEMBERS!$H120),"",IF(MEMBERS!$W120="YES",MEMBERS!H120,""))</f>
        <v/>
      </c>
      <c r="I95" s="421"/>
      <c r="L95" s="465"/>
      <c r="M95" s="490"/>
      <c r="R95" s="545"/>
      <c r="T95" s="543"/>
      <c r="U95" s="451" t="str">
        <f t="shared" si="28"/>
        <v>A Hewitt</v>
      </c>
      <c r="X95" s="457"/>
      <c r="Y95" s="538" t="e">
        <f>VLOOKUP(C95,U123:Y155,5,FALSE)</f>
        <v>#N/A</v>
      </c>
      <c r="Z95" s="451">
        <f t="shared" si="23"/>
        <v>4</v>
      </c>
    </row>
    <row r="96" spans="1:26" ht="20.100000000000001" customHeight="1" x14ac:dyDescent="0.3">
      <c r="A96" s="342"/>
      <c r="B96" s="51" t="s">
        <v>450</v>
      </c>
      <c r="C96" s="464" t="s">
        <v>1530</v>
      </c>
      <c r="D96" s="454" t="s">
        <v>121</v>
      </c>
      <c r="E96" s="494">
        <v>41111</v>
      </c>
      <c r="F96" s="496" t="s">
        <v>1552</v>
      </c>
      <c r="G96" s="451" t="s">
        <v>1549</v>
      </c>
      <c r="I96" s="421"/>
      <c r="L96" s="465"/>
      <c r="M96" s="490"/>
      <c r="R96" s="545"/>
      <c r="T96" s="543"/>
      <c r="U96" s="451" t="str">
        <f t="shared" si="28"/>
        <v>M McGarry</v>
      </c>
      <c r="X96" s="457"/>
      <c r="Z96" s="451">
        <f t="shared" si="23"/>
        <v>7</v>
      </c>
    </row>
    <row r="97" spans="1:26" ht="20.100000000000001" customHeight="1" x14ac:dyDescent="0.3">
      <c r="A97" s="342"/>
      <c r="B97" s="51" t="str">
        <f>MEMBERS!B123</f>
        <v>Mrs</v>
      </c>
      <c r="C97" s="464" t="str">
        <f>MEMBERS!C123</f>
        <v>I Robinson</v>
      </c>
      <c r="D97" s="454" t="str">
        <f>MEMBERS!D123</f>
        <v>Irene</v>
      </c>
      <c r="E97" s="494">
        <v>40967</v>
      </c>
      <c r="F97" s="451" t="s">
        <v>1561</v>
      </c>
      <c r="G97" s="498" t="s">
        <v>557</v>
      </c>
      <c r="H97" s="478" t="str">
        <f>IF(ISBLANK(MEMBERS!$H123),"",IF(MEMBERS!$W123="YES",MEMBERS!H123,""))</f>
        <v/>
      </c>
      <c r="I97" s="421"/>
      <c r="L97" s="465"/>
      <c r="M97" s="490"/>
      <c r="R97" s="545"/>
      <c r="T97" s="543"/>
      <c r="U97" s="451" t="str">
        <f t="shared" si="28"/>
        <v>I Robinson</v>
      </c>
      <c r="X97" s="457"/>
      <c r="Y97" s="538" t="e">
        <f>VLOOKUP(C97,U125:Y158,5,FALSE)</f>
        <v>#N/A</v>
      </c>
      <c r="Z97" s="451">
        <f t="shared" si="23"/>
        <v>2</v>
      </c>
    </row>
    <row r="98" spans="1:26" ht="20.100000000000001" customHeight="1" x14ac:dyDescent="0.3">
      <c r="A98" s="342"/>
      <c r="B98" s="51" t="s">
        <v>450</v>
      </c>
      <c r="C98" s="464" t="s">
        <v>1645</v>
      </c>
      <c r="D98" s="454" t="s">
        <v>1222</v>
      </c>
      <c r="E98" s="494">
        <v>41050</v>
      </c>
      <c r="F98" s="477" t="s">
        <v>941</v>
      </c>
      <c r="G98" s="499" t="s">
        <v>546</v>
      </c>
      <c r="H98" s="478" t="str">
        <f>IF(ISBLANK(MEMBERS!$H124),"",IF(MEMBERS!$W124="YES",MEMBERS!H124,""))</f>
        <v/>
      </c>
      <c r="I98" s="421"/>
      <c r="L98" s="465"/>
      <c r="M98" s="490"/>
      <c r="R98" s="545"/>
      <c r="T98" s="543"/>
      <c r="U98" s="451" t="str">
        <f t="shared" si="28"/>
        <v>S Kelby</v>
      </c>
      <c r="X98" s="457"/>
      <c r="Y98" s="538" t="e">
        <f>VLOOKUP(C98,U126:Y159,5,FALSE)</f>
        <v>#N/A</v>
      </c>
      <c r="Z98" s="451">
        <f t="shared" si="23"/>
        <v>5</v>
      </c>
    </row>
    <row r="99" spans="1:26" ht="20.100000000000001" customHeight="1" x14ac:dyDescent="0.3">
      <c r="A99" s="342"/>
      <c r="B99" s="144" t="s">
        <v>450</v>
      </c>
      <c r="C99" s="464" t="s">
        <v>1667</v>
      </c>
      <c r="D99" s="456" t="s">
        <v>87</v>
      </c>
      <c r="F99" s="477" t="s">
        <v>927</v>
      </c>
      <c r="G99" s="500" t="s">
        <v>530</v>
      </c>
      <c r="H99" s="501"/>
      <c r="R99" s="545"/>
      <c r="T99" s="543"/>
      <c r="U99" s="451" t="str">
        <f t="shared" si="28"/>
        <v>E Elliott</v>
      </c>
      <c r="X99" s="457"/>
      <c r="Y99" s="538" t="str">
        <f t="shared" ref="Y99:Y112" si="30">G99</f>
        <v>440 488</v>
      </c>
    </row>
    <row r="100" spans="1:26" ht="20.100000000000001" customHeight="1" x14ac:dyDescent="0.3">
      <c r="A100" s="342"/>
      <c r="B100" s="144"/>
      <c r="C100" s="464"/>
      <c r="H100" s="501"/>
      <c r="R100" s="545"/>
      <c r="T100" s="543"/>
      <c r="X100" s="457"/>
      <c r="Y100" s="538">
        <f t="shared" si="30"/>
        <v>0</v>
      </c>
    </row>
    <row r="101" spans="1:26" s="138" customFormat="1" ht="20.100000000000001" customHeight="1" x14ac:dyDescent="0.3">
      <c r="A101" s="344" t="s">
        <v>192</v>
      </c>
      <c r="B101" s="303" t="s">
        <v>57</v>
      </c>
      <c r="C101" s="502" t="s">
        <v>28</v>
      </c>
      <c r="D101" s="503" t="s">
        <v>229</v>
      </c>
      <c r="E101" s="503"/>
      <c r="F101" s="502" t="s">
        <v>29</v>
      </c>
      <c r="G101" s="503" t="s">
        <v>30</v>
      </c>
      <c r="H101" s="472" t="s">
        <v>130</v>
      </c>
      <c r="I101" s="504" t="s">
        <v>237</v>
      </c>
      <c r="J101" s="473" t="s">
        <v>816</v>
      </c>
      <c r="K101" s="465" t="s">
        <v>31</v>
      </c>
      <c r="L101" s="505" t="s">
        <v>17</v>
      </c>
      <c r="M101" s="504" t="s">
        <v>33</v>
      </c>
      <c r="N101" s="475" t="s">
        <v>44</v>
      </c>
      <c r="O101" s="505" t="s">
        <v>18</v>
      </c>
      <c r="P101" s="504" t="s">
        <v>41</v>
      </c>
      <c r="Q101" s="550" t="s">
        <v>40</v>
      </c>
      <c r="R101" s="551" t="s">
        <v>38</v>
      </c>
      <c r="S101" s="552" t="s">
        <v>39</v>
      </c>
      <c r="T101" s="543" t="str">
        <f t="shared" ref="T101:T118" si="31">B101</f>
        <v>Prefered Name</v>
      </c>
      <c r="U101" s="451" t="str">
        <f t="shared" ref="U101:U118" si="32">C101</f>
        <v>NAME</v>
      </c>
      <c r="V101" s="504" t="s">
        <v>193</v>
      </c>
      <c r="W101" s="543" t="s">
        <v>717</v>
      </c>
      <c r="X101" s="457" t="str">
        <f>A101</f>
        <v>Emergency List</v>
      </c>
      <c r="Y101" s="538" t="str">
        <f t="shared" si="30"/>
        <v>TEL. No.</v>
      </c>
      <c r="Z101" s="468"/>
    </row>
    <row r="102" spans="1:26" s="148" customFormat="1" ht="20.100000000000001" customHeight="1" x14ac:dyDescent="0.25">
      <c r="A102" s="345" t="s">
        <v>1674</v>
      </c>
      <c r="B102" s="147" t="s">
        <v>450</v>
      </c>
      <c r="C102" s="506" t="s">
        <v>926</v>
      </c>
      <c r="D102" s="507" t="s">
        <v>134</v>
      </c>
      <c r="E102" s="507"/>
      <c r="F102" s="508" t="s">
        <v>894</v>
      </c>
      <c r="G102" s="507" t="s">
        <v>925</v>
      </c>
      <c r="H102" s="478"/>
      <c r="I102" s="509"/>
      <c r="J102" s="510">
        <f>K102</f>
        <v>8254</v>
      </c>
      <c r="K102" s="510">
        <v>8254</v>
      </c>
      <c r="L102" s="511"/>
      <c r="M102" s="512"/>
      <c r="N102" s="513"/>
      <c r="O102" s="491"/>
      <c r="P102" s="512"/>
      <c r="Q102" s="553"/>
      <c r="R102" s="554"/>
      <c r="S102" s="555"/>
      <c r="T102" s="556" t="str">
        <f t="shared" si="31"/>
        <v>Mrs</v>
      </c>
      <c r="U102" s="557" t="str">
        <f t="shared" si="32"/>
        <v>D G BEDFORD</v>
      </c>
      <c r="V102" s="557"/>
      <c r="W102" s="557" t="s">
        <v>718</v>
      </c>
      <c r="X102" s="512" t="str">
        <f>A102</f>
        <v>Corpe</v>
      </c>
      <c r="Y102" s="538" t="str">
        <f t="shared" si="30"/>
        <v>01 785 841 110</v>
      </c>
      <c r="Z102" s="557"/>
    </row>
    <row r="103" spans="1:26" ht="20.100000000000001" customHeight="1" x14ac:dyDescent="0.3">
      <c r="A103" s="343" t="s">
        <v>1674</v>
      </c>
      <c r="B103" s="145" t="s">
        <v>450</v>
      </c>
      <c r="C103" s="514" t="s">
        <v>135</v>
      </c>
      <c r="D103" s="515" t="s">
        <v>136</v>
      </c>
      <c r="E103" s="515"/>
      <c r="F103" s="514" t="s">
        <v>687</v>
      </c>
      <c r="G103" s="515" t="s">
        <v>571</v>
      </c>
      <c r="J103" s="516">
        <v>39859</v>
      </c>
      <c r="K103" s="516"/>
      <c r="T103" s="543" t="str">
        <f t="shared" si="31"/>
        <v>Mrs</v>
      </c>
      <c r="U103" s="451" t="str">
        <f t="shared" si="32"/>
        <v>O BENNS</v>
      </c>
      <c r="W103" s="451" t="s">
        <v>718</v>
      </c>
      <c r="X103" s="457" t="str">
        <f>A103</f>
        <v>Corpe</v>
      </c>
      <c r="Y103" s="538" t="str">
        <f t="shared" si="30"/>
        <v>426 128</v>
      </c>
    </row>
    <row r="104" spans="1:26" ht="20.100000000000001" customHeight="1" x14ac:dyDescent="0.3">
      <c r="A104" s="342" t="s">
        <v>1672</v>
      </c>
      <c r="B104" s="145" t="s">
        <v>450</v>
      </c>
      <c r="C104" s="514" t="s">
        <v>884</v>
      </c>
      <c r="D104" s="515" t="s">
        <v>920</v>
      </c>
      <c r="E104" s="515"/>
      <c r="F104" s="514" t="s">
        <v>954</v>
      </c>
      <c r="G104" s="517" t="s">
        <v>545</v>
      </c>
      <c r="I104" s="451" t="s">
        <v>1110</v>
      </c>
      <c r="J104" s="518">
        <v>40734</v>
      </c>
      <c r="K104" s="516">
        <v>46944</v>
      </c>
      <c r="N104" s="451"/>
      <c r="O104" s="468" t="s">
        <v>13</v>
      </c>
      <c r="T104" s="543" t="str">
        <f t="shared" si="31"/>
        <v>Mrs</v>
      </c>
      <c r="U104" s="451" t="str">
        <f t="shared" si="32"/>
        <v>A BRADSHAW</v>
      </c>
      <c r="V104" s="451">
        <f>DAY(K104)</f>
        <v>10</v>
      </c>
      <c r="X104" s="457" t="str">
        <f>A104</f>
        <v>Kitchener</v>
      </c>
      <c r="Y104" s="538" t="str">
        <f t="shared" si="30"/>
        <v>422 897</v>
      </c>
    </row>
    <row r="105" spans="1:26" ht="20.100000000000001" customHeight="1" x14ac:dyDescent="0.3">
      <c r="A105" s="343" t="s">
        <v>1676</v>
      </c>
      <c r="B105" s="145" t="s">
        <v>450</v>
      </c>
      <c r="C105" s="514" t="s">
        <v>139</v>
      </c>
      <c r="D105" s="515" t="s">
        <v>140</v>
      </c>
      <c r="E105" s="515"/>
      <c r="F105" s="514" t="s">
        <v>804</v>
      </c>
      <c r="G105" s="515" t="s">
        <v>573</v>
      </c>
      <c r="I105" s="451"/>
      <c r="J105" s="516"/>
      <c r="K105" s="516"/>
      <c r="N105" s="451"/>
      <c r="T105" s="543" t="str">
        <f t="shared" si="31"/>
        <v>Mrs</v>
      </c>
      <c r="U105" s="451" t="str">
        <f t="shared" si="32"/>
        <v>I CARR</v>
      </c>
      <c r="W105" s="451" t="s">
        <v>718</v>
      </c>
      <c r="X105" s="457" t="s">
        <v>199</v>
      </c>
      <c r="Y105" s="538" t="str">
        <f t="shared" si="30"/>
        <v>421 134</v>
      </c>
    </row>
    <row r="106" spans="1:26" ht="20.100000000000001" customHeight="1" x14ac:dyDescent="0.3">
      <c r="A106" s="343" t="s">
        <v>1676</v>
      </c>
      <c r="B106" s="145" t="s">
        <v>450</v>
      </c>
      <c r="C106" s="514" t="s">
        <v>182</v>
      </c>
      <c r="D106" s="515" t="s">
        <v>78</v>
      </c>
      <c r="E106" s="515"/>
      <c r="F106" s="514" t="s">
        <v>689</v>
      </c>
      <c r="G106" s="515" t="s">
        <v>574</v>
      </c>
      <c r="I106" s="451"/>
      <c r="J106" s="516">
        <v>40015</v>
      </c>
      <c r="K106" s="516"/>
      <c r="N106" s="451"/>
      <c r="T106" s="543" t="str">
        <f t="shared" si="31"/>
        <v>Mrs</v>
      </c>
      <c r="U106" s="451" t="str">
        <f t="shared" si="32"/>
        <v>A CUTHBERT</v>
      </c>
      <c r="W106" s="451" t="s">
        <v>718</v>
      </c>
      <c r="X106" s="457" t="s">
        <v>199</v>
      </c>
      <c r="Y106" s="538" t="str">
        <f t="shared" si="30"/>
        <v>393 549</v>
      </c>
    </row>
    <row r="107" spans="1:26" ht="20.100000000000001" customHeight="1" x14ac:dyDescent="0.3">
      <c r="A107" s="342" t="s">
        <v>1677</v>
      </c>
      <c r="B107" s="145" t="s">
        <v>450</v>
      </c>
      <c r="C107" s="514" t="s">
        <v>887</v>
      </c>
      <c r="D107" s="515" t="s">
        <v>133</v>
      </c>
      <c r="E107" s="515"/>
      <c r="F107" s="514" t="s">
        <v>955</v>
      </c>
      <c r="G107" s="517" t="s">
        <v>531</v>
      </c>
      <c r="I107" s="451"/>
      <c r="J107" s="516">
        <v>7954</v>
      </c>
      <c r="K107" s="516"/>
      <c r="N107" s="451"/>
      <c r="T107" s="543" t="str">
        <f t="shared" si="31"/>
        <v>Mrs</v>
      </c>
      <c r="U107" s="451" t="str">
        <f t="shared" si="32"/>
        <v>K M FIELD</v>
      </c>
      <c r="V107" s="451">
        <f>DAY(K107)</f>
        <v>0</v>
      </c>
      <c r="W107" s="451" t="s">
        <v>718</v>
      </c>
      <c r="X107" s="457" t="str">
        <f t="shared" ref="X107:X125" si="33">A107</f>
        <v>Spooner</v>
      </c>
      <c r="Y107" s="538" t="str">
        <f t="shared" si="30"/>
        <v>393 529</v>
      </c>
    </row>
    <row r="108" spans="1:26" ht="20.100000000000001" customHeight="1" x14ac:dyDescent="0.3">
      <c r="A108" s="343" t="s">
        <v>1676</v>
      </c>
      <c r="B108" s="145" t="s">
        <v>450</v>
      </c>
      <c r="C108" s="514" t="s">
        <v>141</v>
      </c>
      <c r="D108" s="515" t="s">
        <v>142</v>
      </c>
      <c r="E108" s="515"/>
      <c r="F108" s="514" t="s">
        <v>956</v>
      </c>
      <c r="G108" s="515" t="s">
        <v>575</v>
      </c>
      <c r="I108" s="451"/>
      <c r="J108" s="516">
        <v>40090</v>
      </c>
      <c r="K108" s="516"/>
      <c r="N108" s="451"/>
      <c r="T108" s="543" t="str">
        <f t="shared" si="31"/>
        <v>Mrs</v>
      </c>
      <c r="U108" s="451" t="str">
        <f t="shared" si="32"/>
        <v>S FORSHAW</v>
      </c>
      <c r="W108" s="451" t="s">
        <v>718</v>
      </c>
      <c r="X108" s="457" t="str">
        <f t="shared" si="33"/>
        <v>Farmer</v>
      </c>
      <c r="Y108" s="538" t="str">
        <f t="shared" si="30"/>
        <v>422 230</v>
      </c>
    </row>
    <row r="109" spans="1:26" ht="20.100000000000001" customHeight="1" x14ac:dyDescent="0.3">
      <c r="A109" s="343" t="s">
        <v>1676</v>
      </c>
      <c r="B109" s="145" t="s">
        <v>450</v>
      </c>
      <c r="C109" s="514" t="s">
        <v>708</v>
      </c>
      <c r="D109" s="515" t="s">
        <v>104</v>
      </c>
      <c r="E109" s="515"/>
      <c r="F109" s="519" t="s">
        <v>957</v>
      </c>
      <c r="G109" s="520" t="s">
        <v>568</v>
      </c>
      <c r="I109" s="451"/>
      <c r="J109" s="516">
        <v>39845</v>
      </c>
      <c r="K109" s="516"/>
      <c r="N109" s="451"/>
      <c r="T109" s="543" t="str">
        <f t="shared" si="31"/>
        <v>Mrs</v>
      </c>
      <c r="U109" s="451" t="str">
        <f t="shared" si="32"/>
        <v>D GODBER</v>
      </c>
      <c r="X109" s="457" t="str">
        <f t="shared" si="33"/>
        <v>Farmer</v>
      </c>
      <c r="Y109" s="538" t="str">
        <f t="shared" si="30"/>
        <v>394 385</v>
      </c>
    </row>
    <row r="110" spans="1:26" ht="20.100000000000001" customHeight="1" x14ac:dyDescent="0.3">
      <c r="A110" s="343" t="s">
        <v>1676</v>
      </c>
      <c r="B110" s="145" t="s">
        <v>450</v>
      </c>
      <c r="C110" s="514" t="s">
        <v>143</v>
      </c>
      <c r="D110" s="515" t="s">
        <v>144</v>
      </c>
      <c r="E110" s="515"/>
      <c r="F110" s="514" t="s">
        <v>764</v>
      </c>
      <c r="G110" s="515" t="s">
        <v>576</v>
      </c>
      <c r="I110" s="451"/>
      <c r="J110" s="516">
        <v>39891</v>
      </c>
      <c r="K110" s="516"/>
      <c r="N110" s="451"/>
      <c r="T110" s="543" t="str">
        <f t="shared" si="31"/>
        <v>Mrs</v>
      </c>
      <c r="U110" s="451" t="str">
        <f t="shared" si="32"/>
        <v>P HANCOCK</v>
      </c>
      <c r="W110" s="451" t="s">
        <v>718</v>
      </c>
      <c r="X110" s="457" t="str">
        <f t="shared" si="33"/>
        <v>Farmer</v>
      </c>
      <c r="Y110" s="538" t="str">
        <f t="shared" si="30"/>
        <v>01 775 710 634</v>
      </c>
    </row>
    <row r="111" spans="1:26" ht="20.100000000000001" customHeight="1" x14ac:dyDescent="0.3">
      <c r="A111" s="343" t="s">
        <v>1676</v>
      </c>
      <c r="B111" s="145" t="s">
        <v>450</v>
      </c>
      <c r="C111" s="514" t="s">
        <v>668</v>
      </c>
      <c r="D111" s="515" t="s">
        <v>108</v>
      </c>
      <c r="E111" s="515"/>
      <c r="F111" s="521" t="s">
        <v>809</v>
      </c>
      <c r="G111" s="517" t="s">
        <v>550</v>
      </c>
      <c r="I111" s="451"/>
      <c r="J111" s="516">
        <v>12296</v>
      </c>
      <c r="K111" s="516"/>
      <c r="L111" s="465"/>
      <c r="M111" s="479"/>
      <c r="N111" s="451"/>
      <c r="O111" s="481" t="s">
        <v>13</v>
      </c>
      <c r="P111" s="479" t="s">
        <v>13</v>
      </c>
      <c r="Q111" s="544" t="s">
        <v>13</v>
      </c>
      <c r="R111" s="545"/>
      <c r="S111" s="546"/>
      <c r="T111" s="543" t="str">
        <f t="shared" si="31"/>
        <v>Mrs</v>
      </c>
      <c r="U111" s="451" t="str">
        <f t="shared" si="32"/>
        <v>B LEWIS</v>
      </c>
      <c r="W111" s="451" t="s">
        <v>718</v>
      </c>
      <c r="X111" s="457" t="str">
        <f t="shared" si="33"/>
        <v>Farmer</v>
      </c>
      <c r="Y111" s="538" t="str">
        <f t="shared" si="30"/>
        <v>422 751</v>
      </c>
    </row>
    <row r="112" spans="1:26" ht="20.100000000000001" customHeight="1" x14ac:dyDescent="0.3">
      <c r="A112" s="342" t="s">
        <v>1677</v>
      </c>
      <c r="B112" s="145" t="s">
        <v>450</v>
      </c>
      <c r="C112" s="514" t="s">
        <v>145</v>
      </c>
      <c r="D112" s="515" t="s">
        <v>75</v>
      </c>
      <c r="E112" s="515"/>
      <c r="F112" s="514" t="s">
        <v>958</v>
      </c>
      <c r="G112" s="515" t="s">
        <v>577</v>
      </c>
      <c r="I112" s="451"/>
      <c r="J112" s="516">
        <v>40940</v>
      </c>
      <c r="K112" s="516"/>
      <c r="N112" s="451"/>
      <c r="T112" s="543" t="str">
        <f t="shared" si="31"/>
        <v>Mrs</v>
      </c>
      <c r="U112" s="451" t="str">
        <f t="shared" si="32"/>
        <v>M LISTER</v>
      </c>
      <c r="X112" s="457" t="str">
        <f t="shared" si="33"/>
        <v>Spooner</v>
      </c>
      <c r="Y112" s="538" t="str">
        <f t="shared" si="30"/>
        <v>422 204</v>
      </c>
    </row>
    <row r="113" spans="1:26" ht="20.100000000000001" customHeight="1" x14ac:dyDescent="0.3">
      <c r="A113" s="342" t="s">
        <v>1677</v>
      </c>
      <c r="B113" s="145" t="s">
        <v>450</v>
      </c>
      <c r="C113" s="514" t="s">
        <v>737</v>
      </c>
      <c r="D113" s="515" t="s">
        <v>138</v>
      </c>
      <c r="E113" s="515"/>
      <c r="F113" s="514" t="s">
        <v>738</v>
      </c>
      <c r="G113" s="515" t="s">
        <v>578</v>
      </c>
      <c r="I113" s="451"/>
      <c r="J113" s="516">
        <v>40109</v>
      </c>
      <c r="K113" s="516"/>
      <c r="N113" s="451"/>
      <c r="T113" s="543" t="str">
        <f t="shared" si="31"/>
        <v>Mrs</v>
      </c>
      <c r="U113" s="451" t="str">
        <f t="shared" si="32"/>
        <v>B D MAXWELL</v>
      </c>
      <c r="W113" s="451" t="s">
        <v>718</v>
      </c>
      <c r="X113" s="457" t="str">
        <f t="shared" si="33"/>
        <v>Spooner</v>
      </c>
      <c r="Y113" s="538" t="str">
        <f t="shared" ref="Y113:Y118" si="34">G113</f>
        <v>345 728</v>
      </c>
    </row>
    <row r="114" spans="1:26" ht="20.100000000000001" customHeight="1" x14ac:dyDescent="0.3">
      <c r="A114" s="342" t="s">
        <v>1677</v>
      </c>
      <c r="B114" s="145" t="s">
        <v>450</v>
      </c>
      <c r="C114" s="514" t="s">
        <v>1401</v>
      </c>
      <c r="D114" s="515" t="s">
        <v>147</v>
      </c>
      <c r="E114" s="515"/>
      <c r="F114" s="514" t="s">
        <v>959</v>
      </c>
      <c r="G114" s="515" t="s">
        <v>579</v>
      </c>
      <c r="I114" s="451"/>
      <c r="J114" s="516">
        <v>40040</v>
      </c>
      <c r="K114" s="516"/>
      <c r="N114" s="451"/>
      <c r="T114" s="543" t="str">
        <f t="shared" si="31"/>
        <v>Mrs</v>
      </c>
      <c r="U114" s="451" t="str">
        <f t="shared" si="32"/>
        <v>G McEVOY</v>
      </c>
      <c r="X114" s="457" t="str">
        <f t="shared" si="33"/>
        <v>Spooner</v>
      </c>
      <c r="Y114" s="538" t="str">
        <f t="shared" si="34"/>
        <v>421 195</v>
      </c>
    </row>
    <row r="115" spans="1:26" ht="20.100000000000001" customHeight="1" x14ac:dyDescent="0.3">
      <c r="A115" s="342" t="s">
        <v>1677</v>
      </c>
      <c r="B115" s="145" t="s">
        <v>450</v>
      </c>
      <c r="C115" s="514" t="s">
        <v>150</v>
      </c>
      <c r="D115" s="515" t="s">
        <v>151</v>
      </c>
      <c r="E115" s="515"/>
      <c r="F115" s="514" t="s">
        <v>691</v>
      </c>
      <c r="G115" s="515" t="s">
        <v>529</v>
      </c>
      <c r="I115" s="451"/>
      <c r="J115" s="518">
        <v>40987</v>
      </c>
      <c r="K115" s="516"/>
      <c r="N115" s="451"/>
      <c r="T115" s="543" t="str">
        <f t="shared" si="31"/>
        <v>Mrs</v>
      </c>
      <c r="U115" s="451" t="str">
        <f t="shared" si="32"/>
        <v>D WELLS</v>
      </c>
      <c r="X115" s="457" t="str">
        <f t="shared" si="33"/>
        <v>Spooner</v>
      </c>
      <c r="Y115" s="538" t="str">
        <f t="shared" si="34"/>
        <v>423 193</v>
      </c>
    </row>
    <row r="116" spans="1:26" ht="20.100000000000001" customHeight="1" x14ac:dyDescent="0.3">
      <c r="A116" s="342" t="s">
        <v>1677</v>
      </c>
      <c r="B116" s="145" t="s">
        <v>450</v>
      </c>
      <c r="C116" s="514" t="s">
        <v>152</v>
      </c>
      <c r="D116" s="515" t="s">
        <v>153</v>
      </c>
      <c r="E116" s="515"/>
      <c r="F116" s="514" t="s">
        <v>968</v>
      </c>
      <c r="G116" s="515" t="s">
        <v>581</v>
      </c>
      <c r="I116" s="451"/>
      <c r="J116" s="518">
        <v>40556</v>
      </c>
      <c r="K116" s="516"/>
      <c r="N116" s="451"/>
      <c r="T116" s="543" t="str">
        <f t="shared" si="31"/>
        <v>Mrs</v>
      </c>
      <c r="U116" s="451" t="str">
        <f t="shared" si="32"/>
        <v>A WOODWORTH</v>
      </c>
      <c r="X116" s="457" t="str">
        <f t="shared" si="33"/>
        <v>Spooner</v>
      </c>
      <c r="Y116" s="538" t="str">
        <f t="shared" si="34"/>
        <v>394 242</v>
      </c>
    </row>
    <row r="117" spans="1:26" ht="20.100000000000001" customHeight="1" x14ac:dyDescent="0.3">
      <c r="A117" s="342" t="s">
        <v>1676</v>
      </c>
      <c r="B117" s="145" t="s">
        <v>450</v>
      </c>
      <c r="C117" s="514" t="s">
        <v>1246</v>
      </c>
      <c r="D117" s="515" t="s">
        <v>110</v>
      </c>
      <c r="E117" s="515"/>
      <c r="F117" s="514" t="s">
        <v>946</v>
      </c>
      <c r="G117" s="517" t="s">
        <v>552</v>
      </c>
      <c r="I117" s="451"/>
      <c r="K117" s="516"/>
      <c r="N117" s="451"/>
      <c r="T117" s="543" t="str">
        <f t="shared" si="31"/>
        <v>Mrs</v>
      </c>
      <c r="U117" s="451" t="str">
        <f t="shared" si="32"/>
        <v xml:space="preserve">H Nichols </v>
      </c>
      <c r="X117" s="457" t="str">
        <f t="shared" si="33"/>
        <v>Farmer</v>
      </c>
      <c r="Y117" s="538" t="str">
        <f t="shared" si="34"/>
        <v>421 597</v>
      </c>
    </row>
    <row r="118" spans="1:26" ht="20.100000000000001" customHeight="1" x14ac:dyDescent="0.3">
      <c r="A118" s="342" t="s">
        <v>1677</v>
      </c>
      <c r="B118" s="145" t="s">
        <v>450</v>
      </c>
      <c r="C118" s="514" t="s">
        <v>1111</v>
      </c>
      <c r="D118" s="515" t="s">
        <v>58</v>
      </c>
      <c r="E118" s="515"/>
      <c r="F118" s="514" t="s">
        <v>1009</v>
      </c>
      <c r="G118" s="517" t="s">
        <v>569</v>
      </c>
      <c r="I118" s="451" t="s">
        <v>1194</v>
      </c>
      <c r="J118" s="518">
        <v>41146</v>
      </c>
      <c r="K118" s="516"/>
      <c r="N118" s="451">
        <v>14</v>
      </c>
      <c r="O118" s="468" t="s">
        <v>593</v>
      </c>
      <c r="Q118" s="547" t="s">
        <v>13</v>
      </c>
      <c r="R118" s="548" t="str">
        <f t="shared" ref="R118" ca="1" si="35">IF(K118,(YEAR(NOW())-YEAR(K118)),"-")</f>
        <v>-</v>
      </c>
      <c r="S118" s="538">
        <f>MONTH(K118)</f>
        <v>1</v>
      </c>
      <c r="T118" s="543" t="str">
        <f t="shared" si="31"/>
        <v>Mrs</v>
      </c>
      <c r="U118" s="451" t="str">
        <f t="shared" si="32"/>
        <v>D PAYNE</v>
      </c>
      <c r="V118" s="451">
        <f t="shared" ref="V118" si="36">DAY(K118)</f>
        <v>0</v>
      </c>
      <c r="W118" s="451" t="s">
        <v>718</v>
      </c>
      <c r="X118" s="457" t="str">
        <f t="shared" si="33"/>
        <v>Spooner</v>
      </c>
      <c r="Y118" s="538" t="str">
        <f t="shared" si="34"/>
        <v>570 724</v>
      </c>
    </row>
    <row r="119" spans="1:26" ht="20.100000000000001" customHeight="1" x14ac:dyDescent="0.3">
      <c r="A119" s="342" t="s">
        <v>1677</v>
      </c>
      <c r="B119" s="145" t="s">
        <v>450</v>
      </c>
      <c r="C119" s="522" t="s">
        <v>1277</v>
      </c>
      <c r="D119" s="523" t="s">
        <v>58</v>
      </c>
      <c r="E119" s="523"/>
      <c r="F119" s="522" t="s">
        <v>1278</v>
      </c>
      <c r="G119" s="523" t="s">
        <v>598</v>
      </c>
      <c r="X119" s="495" t="str">
        <f t="shared" si="33"/>
        <v>Spooner</v>
      </c>
    </row>
    <row r="120" spans="1:26" ht="20.100000000000001" customHeight="1" x14ac:dyDescent="0.3">
      <c r="A120" s="342" t="s">
        <v>1676</v>
      </c>
      <c r="B120" s="306" t="s">
        <v>450</v>
      </c>
      <c r="C120" s="514" t="s">
        <v>1395</v>
      </c>
      <c r="D120" s="515" t="s">
        <v>65</v>
      </c>
      <c r="E120" s="515"/>
      <c r="F120" s="521" t="s">
        <v>1550</v>
      </c>
      <c r="G120" s="523" t="s">
        <v>1551</v>
      </c>
      <c r="X120" s="495" t="str">
        <f t="shared" si="33"/>
        <v>Farmer</v>
      </c>
    </row>
    <row r="121" spans="1:26" ht="20.100000000000001" customHeight="1" x14ac:dyDescent="0.3">
      <c r="A121" s="346" t="s">
        <v>1674</v>
      </c>
      <c r="B121" s="145" t="s">
        <v>450</v>
      </c>
      <c r="C121" s="522" t="s">
        <v>1255</v>
      </c>
      <c r="D121" s="523" t="s">
        <v>142</v>
      </c>
      <c r="E121" s="524"/>
      <c r="F121" s="522" t="s">
        <v>1256</v>
      </c>
      <c r="G121" s="523" t="s">
        <v>580</v>
      </c>
      <c r="J121" s="518">
        <v>41151</v>
      </c>
      <c r="X121" s="495" t="str">
        <f t="shared" si="33"/>
        <v>Corpe</v>
      </c>
    </row>
    <row r="122" spans="1:26" ht="20.100000000000001" customHeight="1" x14ac:dyDescent="0.3">
      <c r="A122" s="342" t="s">
        <v>1677</v>
      </c>
      <c r="B122" s="145" t="s">
        <v>450</v>
      </c>
      <c r="C122" s="522" t="s">
        <v>1530</v>
      </c>
      <c r="D122" s="523" t="s">
        <v>121</v>
      </c>
      <c r="E122" s="525"/>
      <c r="F122" s="526" t="s">
        <v>1552</v>
      </c>
      <c r="G122" s="514" t="s">
        <v>1549</v>
      </c>
      <c r="J122" s="518">
        <v>41111</v>
      </c>
      <c r="X122" s="495" t="str">
        <f t="shared" si="33"/>
        <v>Spooner</v>
      </c>
    </row>
    <row r="123" spans="1:26" s="146" customFormat="1" ht="20.100000000000001" customHeight="1" x14ac:dyDescent="0.3">
      <c r="A123" s="342" t="s">
        <v>1669</v>
      </c>
      <c r="B123" s="306" t="s">
        <v>450</v>
      </c>
      <c r="C123" s="514" t="s">
        <v>1563</v>
      </c>
      <c r="D123" s="515" t="s">
        <v>115</v>
      </c>
      <c r="E123" s="515"/>
      <c r="F123" s="514" t="s">
        <v>1561</v>
      </c>
      <c r="G123" s="515" t="s">
        <v>557</v>
      </c>
      <c r="H123" s="527"/>
      <c r="I123" s="514"/>
      <c r="J123" s="528">
        <v>40967</v>
      </c>
      <c r="K123" s="529"/>
      <c r="L123" s="530"/>
      <c r="M123" s="523"/>
      <c r="N123" s="531"/>
      <c r="O123" s="532"/>
      <c r="P123" s="523"/>
      <c r="Q123" s="558"/>
      <c r="R123" s="559"/>
      <c r="S123" s="560"/>
      <c r="T123" s="514"/>
      <c r="U123" s="514"/>
      <c r="V123" s="514"/>
      <c r="W123" s="514"/>
      <c r="X123" s="522" t="str">
        <f t="shared" si="33"/>
        <v>Rylott</v>
      </c>
      <c r="Y123" s="560"/>
      <c r="Z123" s="514"/>
    </row>
    <row r="124" spans="1:26" ht="20.100000000000001" customHeight="1" x14ac:dyDescent="0.3">
      <c r="A124" s="342" t="s">
        <v>1668</v>
      </c>
      <c r="B124" s="145" t="s">
        <v>450</v>
      </c>
      <c r="C124" s="522" t="s">
        <v>1645</v>
      </c>
      <c r="D124" s="523" t="s">
        <v>1222</v>
      </c>
      <c r="F124" s="521" t="s">
        <v>941</v>
      </c>
      <c r="G124" s="533" t="s">
        <v>546</v>
      </c>
      <c r="H124" s="534"/>
      <c r="I124" s="535"/>
      <c r="J124" s="528">
        <v>41050</v>
      </c>
      <c r="X124" s="495" t="str">
        <f t="shared" si="33"/>
        <v>Forbat</v>
      </c>
    </row>
    <row r="125" spans="1:26" s="146" customFormat="1" ht="20.100000000000001" customHeight="1" x14ac:dyDescent="0.3">
      <c r="A125" s="342" t="s">
        <v>1672</v>
      </c>
      <c r="B125" s="306" t="s">
        <v>450</v>
      </c>
      <c r="C125" s="514" t="s">
        <v>1667</v>
      </c>
      <c r="D125" s="515" t="s">
        <v>87</v>
      </c>
      <c r="E125" s="515"/>
      <c r="F125" s="521" t="s">
        <v>927</v>
      </c>
      <c r="G125" s="517" t="s">
        <v>530</v>
      </c>
      <c r="H125" s="527"/>
      <c r="I125" s="514"/>
      <c r="J125" s="523"/>
      <c r="K125" s="529"/>
      <c r="L125" s="530"/>
      <c r="M125" s="523"/>
      <c r="N125" s="531"/>
      <c r="O125" s="532"/>
      <c r="P125" s="523"/>
      <c r="Q125" s="558"/>
      <c r="R125" s="559"/>
      <c r="S125" s="560"/>
      <c r="T125" s="514"/>
      <c r="U125" s="514"/>
      <c r="V125" s="514"/>
      <c r="W125" s="514"/>
      <c r="X125" s="522" t="str">
        <f t="shared" si="33"/>
        <v>Kitchener</v>
      </c>
      <c r="Y125" s="560"/>
      <c r="Z125" s="514"/>
    </row>
    <row r="126" spans="1:26" ht="20.100000000000001" customHeight="1" x14ac:dyDescent="0.3">
      <c r="A126" s="342"/>
      <c r="K126" s="516"/>
      <c r="T126" s="543"/>
      <c r="X126" s="457"/>
    </row>
    <row r="127" spans="1:26" ht="20.100000000000001" customHeight="1" x14ac:dyDescent="0.3">
      <c r="A127" s="342"/>
      <c r="K127" s="516"/>
      <c r="T127" s="543"/>
      <c r="X127" s="457"/>
    </row>
    <row r="128" spans="1:26" ht="20.100000000000001" customHeight="1" x14ac:dyDescent="0.3">
      <c r="A128" s="342"/>
      <c r="K128" s="516"/>
      <c r="T128" s="543"/>
      <c r="X128" s="457"/>
    </row>
    <row r="129" spans="1:24" ht="20.100000000000001" customHeight="1" x14ac:dyDescent="0.3">
      <c r="A129" s="342"/>
      <c r="K129" s="516"/>
      <c r="T129" s="543"/>
      <c r="X129" s="457"/>
    </row>
    <row r="130" spans="1:24" ht="20.100000000000001" customHeight="1" x14ac:dyDescent="0.3">
      <c r="A130" s="342"/>
      <c r="K130" s="516"/>
      <c r="T130" s="543"/>
      <c r="X130" s="457"/>
    </row>
    <row r="131" spans="1:24" ht="20.100000000000001" customHeight="1" x14ac:dyDescent="0.3">
      <c r="A131" s="342"/>
      <c r="K131" s="516"/>
      <c r="T131" s="543"/>
      <c r="X131" s="457"/>
    </row>
    <row r="132" spans="1:24" ht="20.100000000000001" customHeight="1" x14ac:dyDescent="0.3">
      <c r="A132" s="342"/>
      <c r="K132" s="516"/>
      <c r="T132" s="543"/>
      <c r="X132" s="457"/>
    </row>
    <row r="133" spans="1:24" ht="20.100000000000001" customHeight="1" x14ac:dyDescent="0.25">
      <c r="A133" s="28"/>
      <c r="K133" s="516"/>
      <c r="T133" s="543"/>
      <c r="X133" s="457"/>
    </row>
    <row r="134" spans="1:24" ht="20.100000000000001" customHeight="1" x14ac:dyDescent="0.25">
      <c r="A134" s="28"/>
      <c r="K134" s="516"/>
      <c r="T134" s="543"/>
      <c r="X134" s="457"/>
    </row>
    <row r="135" spans="1:24" ht="20.100000000000001" customHeight="1" x14ac:dyDescent="0.25">
      <c r="A135" s="28"/>
      <c r="K135" s="516"/>
      <c r="T135" s="543"/>
      <c r="X135" s="457"/>
    </row>
    <row r="136" spans="1:24" ht="20.100000000000001" customHeight="1" x14ac:dyDescent="0.25">
      <c r="A136" s="28"/>
      <c r="K136" s="516"/>
      <c r="T136" s="543"/>
      <c r="X136" s="457"/>
    </row>
    <row r="137" spans="1:24" ht="20.100000000000001" customHeight="1" x14ac:dyDescent="0.25">
      <c r="A137" s="28"/>
      <c r="K137" s="516"/>
      <c r="T137" s="543"/>
      <c r="X137" s="457"/>
    </row>
    <row r="138" spans="1:24" ht="20.100000000000001" customHeight="1" x14ac:dyDescent="0.25">
      <c r="A138" s="28"/>
      <c r="K138" s="516"/>
      <c r="T138" s="543"/>
      <c r="X138" s="457"/>
    </row>
    <row r="139" spans="1:24" ht="20.100000000000001" customHeight="1" x14ac:dyDescent="0.25">
      <c r="A139" s="28"/>
      <c r="K139" s="516"/>
      <c r="T139" s="543"/>
      <c r="X139" s="457"/>
    </row>
    <row r="140" spans="1:24" ht="20.100000000000001" customHeight="1" x14ac:dyDescent="0.25">
      <c r="A140" s="28"/>
      <c r="K140" s="516"/>
      <c r="T140" s="543"/>
      <c r="X140" s="457"/>
    </row>
    <row r="141" spans="1:24" ht="20.100000000000001" customHeight="1" x14ac:dyDescent="0.25">
      <c r="A141" s="28"/>
      <c r="K141" s="516"/>
      <c r="T141" s="543"/>
      <c r="X141" s="457"/>
    </row>
    <row r="142" spans="1:24" ht="20.100000000000001" customHeight="1" x14ac:dyDescent="0.25">
      <c r="A142" s="28"/>
      <c r="K142" s="516"/>
      <c r="T142" s="543"/>
      <c r="X142" s="457"/>
    </row>
    <row r="143" spans="1:24" ht="20.100000000000001" customHeight="1" x14ac:dyDescent="0.25">
      <c r="A143" s="28"/>
      <c r="K143" s="516"/>
      <c r="T143" s="543"/>
      <c r="X143" s="457"/>
    </row>
    <row r="144" spans="1:24" ht="20.100000000000001" customHeight="1" x14ac:dyDescent="0.25">
      <c r="A144" s="28"/>
      <c r="T144" s="543"/>
      <c r="X144" s="457"/>
    </row>
    <row r="145" spans="1:24" ht="20.100000000000001" customHeight="1" x14ac:dyDescent="0.25">
      <c r="A145" s="28"/>
      <c r="T145" s="543"/>
      <c r="X145" s="457"/>
    </row>
    <row r="146" spans="1:24" ht="20.100000000000001" customHeight="1" x14ac:dyDescent="0.25">
      <c r="A146" s="28"/>
      <c r="X146" s="451"/>
    </row>
    <row r="147" spans="1:24" ht="20.100000000000001" customHeight="1" x14ac:dyDescent="0.25">
      <c r="A147" s="28"/>
      <c r="X147" s="451"/>
    </row>
    <row r="148" spans="1:24" ht="20.100000000000001" customHeight="1" x14ac:dyDescent="0.25">
      <c r="A148" s="28"/>
      <c r="X148" s="451"/>
    </row>
    <row r="149" spans="1:24" ht="20.100000000000001" customHeight="1" x14ac:dyDescent="0.25">
      <c r="A149" s="28"/>
      <c r="X149" s="451"/>
    </row>
    <row r="150" spans="1:24" ht="20.100000000000001" customHeight="1" x14ac:dyDescent="0.25">
      <c r="A150" s="28"/>
      <c r="X150" s="451"/>
    </row>
    <row r="151" spans="1:24" ht="20.100000000000001" customHeight="1" x14ac:dyDescent="0.25">
      <c r="A151" s="28"/>
      <c r="X151" s="451"/>
    </row>
    <row r="152" spans="1:24" ht="20.100000000000001" customHeight="1" x14ac:dyDescent="0.25">
      <c r="A152" s="28"/>
      <c r="X152" s="451"/>
    </row>
    <row r="153" spans="1:24" ht="20.100000000000001" customHeight="1" x14ac:dyDescent="0.25">
      <c r="A153" s="28"/>
      <c r="X153" s="451"/>
    </row>
    <row r="154" spans="1:24" ht="20.100000000000001" customHeight="1" x14ac:dyDescent="0.25">
      <c r="A154" s="28"/>
      <c r="X154" s="451"/>
    </row>
    <row r="155" spans="1:24" ht="20.100000000000001" customHeight="1" x14ac:dyDescent="0.25">
      <c r="A155" s="28"/>
      <c r="X155" s="451"/>
    </row>
    <row r="156" spans="1:24" ht="20.100000000000001" customHeight="1" x14ac:dyDescent="0.25">
      <c r="A156" s="28"/>
      <c r="X156" s="451"/>
    </row>
    <row r="157" spans="1:24" ht="20.100000000000001" customHeight="1" x14ac:dyDescent="0.25">
      <c r="A157" s="28"/>
      <c r="X157" s="451"/>
    </row>
    <row r="158" spans="1:24" ht="20.100000000000001" customHeight="1" x14ac:dyDescent="0.25">
      <c r="A158" s="28"/>
      <c r="X158" s="451"/>
    </row>
    <row r="159" spans="1:24" ht="20.100000000000001" customHeight="1" x14ac:dyDescent="0.25">
      <c r="A159" s="28"/>
      <c r="X159" s="451"/>
    </row>
    <row r="160" spans="1:24" ht="20.100000000000001" customHeight="1" x14ac:dyDescent="0.25">
      <c r="A160" s="28"/>
      <c r="X160" s="451"/>
    </row>
    <row r="161" spans="1:24" ht="20.100000000000001" customHeight="1" x14ac:dyDescent="0.25">
      <c r="A161" s="28"/>
      <c r="X161" s="451"/>
    </row>
    <row r="162" spans="1:24" ht="20.100000000000001" customHeight="1" x14ac:dyDescent="0.25">
      <c r="A162" s="28"/>
      <c r="X162" s="451"/>
    </row>
    <row r="163" spans="1:24" ht="20.100000000000001" customHeight="1" x14ac:dyDescent="0.25">
      <c r="A163" s="28"/>
      <c r="X163" s="451"/>
    </row>
    <row r="164" spans="1:24" ht="20.100000000000001" customHeight="1" x14ac:dyDescent="0.25">
      <c r="A164" s="28"/>
      <c r="X164" s="451"/>
    </row>
    <row r="165" spans="1:24" ht="20.100000000000001" customHeight="1" x14ac:dyDescent="0.25">
      <c r="A165" s="28"/>
      <c r="X165" s="451"/>
    </row>
    <row r="166" spans="1:24" ht="20.100000000000001" customHeight="1" x14ac:dyDescent="0.25">
      <c r="A166" s="28"/>
      <c r="X166" s="451"/>
    </row>
    <row r="167" spans="1:24" ht="20.100000000000001" customHeight="1" x14ac:dyDescent="0.25">
      <c r="A167" s="28"/>
      <c r="X167" s="451"/>
    </row>
    <row r="168" spans="1:24" ht="20.100000000000001" customHeight="1" x14ac:dyDescent="0.25">
      <c r="A168" s="28"/>
      <c r="X168" s="451"/>
    </row>
    <row r="169" spans="1:24" ht="20.100000000000001" customHeight="1" x14ac:dyDescent="0.25">
      <c r="A169" s="28"/>
      <c r="X169" s="451"/>
    </row>
    <row r="170" spans="1:24" ht="20.100000000000001" customHeight="1" x14ac:dyDescent="0.25">
      <c r="A170" s="28"/>
      <c r="X170" s="451"/>
    </row>
    <row r="171" spans="1:24" ht="20.100000000000001" customHeight="1" x14ac:dyDescent="0.25">
      <c r="A171" s="28"/>
      <c r="X171" s="451"/>
    </row>
    <row r="172" spans="1:24" ht="20.100000000000001" customHeight="1" x14ac:dyDescent="0.25">
      <c r="A172" s="28"/>
      <c r="X172" s="451"/>
    </row>
    <row r="173" spans="1:24" ht="20.100000000000001" customHeight="1" x14ac:dyDescent="0.25">
      <c r="A173" s="28"/>
      <c r="X173" s="451"/>
    </row>
    <row r="174" spans="1:24" ht="20.100000000000001" customHeight="1" x14ac:dyDescent="0.25">
      <c r="A174" s="28"/>
      <c r="X174" s="451"/>
    </row>
    <row r="175" spans="1:24" ht="20.100000000000001" customHeight="1" x14ac:dyDescent="0.25">
      <c r="A175" s="28"/>
      <c r="X175" s="451"/>
    </row>
    <row r="176" spans="1:24" ht="20.100000000000001" customHeight="1" x14ac:dyDescent="0.25">
      <c r="A176" s="28"/>
      <c r="X176" s="451"/>
    </row>
    <row r="177" spans="1:24" ht="20.100000000000001" customHeight="1" x14ac:dyDescent="0.25">
      <c r="A177" s="28"/>
      <c r="X177" s="451"/>
    </row>
  </sheetData>
  <sheetProtection password="C735" sheet="1" objects="1" scenarios="1" selectLockedCells="1" selectUnlockedCells="1"/>
  <autoFilter ref="A2:V177"/>
  <sortState ref="A3:W70">
    <sortCondition ref="C3:C70"/>
  </sortState>
  <conditionalFormatting sqref="O101 O2 Q2 Q101">
    <cfRule type="expression" dxfId="325" priority="22">
      <formula>#REF!="Associate"</formula>
    </cfRule>
  </conditionalFormatting>
  <conditionalFormatting sqref="L65504:L65505">
    <cfRule type="expression" dxfId="324" priority="49">
      <formula>P65506="Associate"</formula>
    </cfRule>
  </conditionalFormatting>
  <conditionalFormatting sqref="Q126:Q65503 Q108:Q110 Q105:Q106 Q102:Q103 Q112:Q116">
    <cfRule type="expression" dxfId="323" priority="71">
      <formula>M103="Associate"</formula>
    </cfRule>
  </conditionalFormatting>
  <conditionalFormatting sqref="Q65504:Q65505">
    <cfRule type="expression" dxfId="322" priority="72">
      <formula>M65506="Associate"</formula>
    </cfRule>
  </conditionalFormatting>
  <conditionalFormatting sqref="N117 L110 N126:N65505 L103 L99:L101 B99:B101 N99:N101 Q89:Q101">
    <cfRule type="expression" dxfId="321" priority="75">
      <formula>#REF!="Associate"</formula>
    </cfRule>
  </conditionalFormatting>
  <conditionalFormatting sqref="Q117">
    <cfRule type="expression" dxfId="320" priority="82">
      <formula>M126="Associate"</formula>
    </cfRule>
  </conditionalFormatting>
  <conditionalFormatting sqref="L106 L108">
    <cfRule type="expression" dxfId="319" priority="85">
      <formula>#REF!="Associate"</formula>
    </cfRule>
  </conditionalFormatting>
  <conditionalFormatting sqref="N107">
    <cfRule type="expression" dxfId="318" priority="10">
      <formula>#REF!="Associate"</formula>
    </cfRule>
  </conditionalFormatting>
  <conditionalFormatting sqref="Q107">
    <cfRule type="expression" dxfId="317" priority="12">
      <formula>M127="Associate"</formula>
    </cfRule>
  </conditionalFormatting>
  <conditionalFormatting sqref="L107">
    <cfRule type="expression" dxfId="316" priority="9">
      <formula>P127="Associate"</formula>
    </cfRule>
  </conditionalFormatting>
  <conditionalFormatting sqref="N104">
    <cfRule type="expression" dxfId="315" priority="6">
      <formula>#REF!="Associate"</formula>
    </cfRule>
  </conditionalFormatting>
  <conditionalFormatting sqref="Q104">
    <cfRule type="expression" dxfId="314" priority="8">
      <formula>M128="Associate"</formula>
    </cfRule>
  </conditionalFormatting>
  <conditionalFormatting sqref="L104">
    <cfRule type="expression" dxfId="313" priority="5">
      <formula>P128="Associate"</formula>
    </cfRule>
  </conditionalFormatting>
  <conditionalFormatting sqref="L126:L65503 L109 L105 L102 L112:L113 L115:L116">
    <cfRule type="expression" dxfId="312" priority="86">
      <formula>P103="Associate"</formula>
    </cfRule>
  </conditionalFormatting>
  <conditionalFormatting sqref="L117">
    <cfRule type="expression" dxfId="311" priority="87">
      <formula>P126="Associate"</formula>
    </cfRule>
  </conditionalFormatting>
  <conditionalFormatting sqref="N118">
    <cfRule type="expression" dxfId="310" priority="2">
      <formula>#REF!="Associate"</formula>
    </cfRule>
  </conditionalFormatting>
  <conditionalFormatting sqref="Q118">
    <cfRule type="expression" dxfId="309" priority="3">
      <formula>M127="Associate"</formula>
    </cfRule>
  </conditionalFormatting>
  <conditionalFormatting sqref="L118">
    <cfRule type="expression" dxfId="308" priority="4">
      <formula>P127="Associate"</formula>
    </cfRule>
  </conditionalFormatting>
  <conditionalFormatting sqref="B117:B118">
    <cfRule type="expression" dxfId="307" priority="1">
      <formula>G126="Associate"</formula>
    </cfRule>
  </conditionalFormatting>
  <conditionalFormatting sqref="B65504:B65505">
    <cfRule type="expression" dxfId="306" priority="189">
      <formula>G65506="Associate"</formula>
    </cfRule>
  </conditionalFormatting>
  <conditionalFormatting sqref="B107">
    <cfRule type="expression" dxfId="305" priority="190">
      <formula>G127="Associate"</formula>
    </cfRule>
  </conditionalFormatting>
  <conditionalFormatting sqref="B104">
    <cfRule type="expression" dxfId="304" priority="191">
      <formula>G128="Associate"</formula>
    </cfRule>
  </conditionalFormatting>
  <conditionalFormatting sqref="B126:B65503">
    <cfRule type="expression" dxfId="303" priority="192">
      <formula>G127="Associate"</formula>
    </cfRule>
  </conditionalFormatting>
  <conditionalFormatting sqref="L114">
    <cfRule type="expression" dxfId="302" priority="196">
      <formula>#REF!="Associate"</formula>
    </cfRule>
  </conditionalFormatting>
  <hyperlinks>
    <hyperlink ref="H34" r:id="rId1"/>
    <hyperlink ref="H30" r:id="rId2"/>
    <hyperlink ref="H21" r:id="rId3"/>
    <hyperlink ref="H49" r:id="rId4"/>
    <hyperlink ref="H9" r:id="rId5"/>
    <hyperlink ref="H46" r:id="rId6"/>
    <hyperlink ref="H36" r:id="rId7"/>
    <hyperlink ref="H12" r:id="rId8"/>
    <hyperlink ref="H13" r:id="rId9"/>
    <hyperlink ref="H20" r:id="rId10"/>
    <hyperlink ref="H38" r:id="rId11"/>
    <hyperlink ref="H43" r:id="rId12"/>
    <hyperlink ref="H31" r:id="rId13"/>
    <hyperlink ref="H48" r:id="rId14"/>
    <hyperlink ref="H54" r:id="rId15"/>
    <hyperlink ref="H15" r:id="rId16"/>
    <hyperlink ref="H58" r:id="rId17" display="timbla@tiscali.co.uk"/>
    <hyperlink ref="H57" r:id="rId18"/>
    <hyperlink ref="H66" r:id="rId19"/>
    <hyperlink ref="H25" r:id="rId20"/>
    <hyperlink ref="H26" r:id="rId21"/>
    <hyperlink ref="H56" r:id="rId22"/>
    <hyperlink ref="H53" r:id="rId23"/>
    <hyperlink ref="H28" r:id="rId24" display="mailto:AudreyDerekHall@GoogleMail.com"/>
    <hyperlink ref="H5" r:id="rId25"/>
    <hyperlink ref="H7" r:id="rId26"/>
    <hyperlink ref="H4" r:id="rId27"/>
    <hyperlink ref="H14" r:id="rId28" display="mailto:annger@sky.com"/>
    <hyperlink ref="H17" r:id="rId29"/>
    <hyperlink ref="H16" r:id="rId30"/>
    <hyperlink ref="H8" r:id="rId31"/>
    <hyperlink ref="H51" r:id="rId32" display="mailto:j.spooner153@btinternet.com"/>
    <hyperlink ref="H32" r:id="rId33" display="mailto:nevillehydes@hotmail.co.uk"/>
    <hyperlink ref="H35" r:id="rId34"/>
    <hyperlink ref="H23" r:id="rId35"/>
    <hyperlink ref="H37" r:id="rId36" display="mailto:lraaj@hotmail.com"/>
    <hyperlink ref="H10" r:id="rId37"/>
    <hyperlink ref="H67" r:id="rId38" display="TAYNEV24@AOL.COM"/>
    <hyperlink ref="H22" r:id="rId39"/>
    <hyperlink ref="H42" r:id="rId40"/>
    <hyperlink ref="H52" r:id="rId41"/>
  </hyperlinks>
  <printOptions horizontalCentered="1" gridLines="1"/>
  <pageMargins left="0.23622047244094491" right="0.23622047244094491" top="0.78740157480314965" bottom="0" header="0.31496062992125984" footer="0.31496062992125984"/>
  <pageSetup paperSize="9" fitToHeight="0" orientation="portrait" horizontalDpi="4294967293" r:id="rId42"/>
  <headerFooter>
    <oddHeader>&amp;C&amp;"Arial,Bold"&amp;36HEREWARD PROBUS CLUB &amp;A on &amp;D&amp;24
Please destroy all previous lists</oddHead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40"/>
  <sheetViews>
    <sheetView zoomScaleNormal="100" workbookViewId="0">
      <selection activeCell="O14" sqref="O14"/>
    </sheetView>
  </sheetViews>
  <sheetFormatPr defaultColWidth="19.7109375" defaultRowHeight="15" x14ac:dyDescent="0.2"/>
  <cols>
    <col min="1" max="1" width="11.28515625" style="68" customWidth="1"/>
    <col min="2" max="2" width="23.28515625" style="70" bestFit="1" customWidth="1"/>
    <col min="3" max="3" width="12.140625" style="70" customWidth="1"/>
    <col min="4" max="4" width="11.42578125" style="70" customWidth="1"/>
    <col min="5" max="5" width="10.85546875" style="70" bestFit="1" customWidth="1"/>
    <col min="6" max="6" width="13.28515625" style="72" customWidth="1"/>
    <col min="7" max="7" width="9" style="70" bestFit="1" customWidth="1"/>
    <col min="8" max="8" width="18.85546875" style="70" bestFit="1" customWidth="1"/>
    <col min="9" max="9" width="18.140625" style="70" bestFit="1" customWidth="1"/>
    <col min="10" max="10" width="16.7109375" style="70" customWidth="1"/>
    <col min="11" max="11" width="17.7109375" style="70" bestFit="1" customWidth="1"/>
    <col min="12" max="12" width="23" style="69" bestFit="1" customWidth="1"/>
    <col min="13" max="13" width="32.5703125" style="69" bestFit="1" customWidth="1"/>
    <col min="14" max="14" width="11" style="69" bestFit="1" customWidth="1"/>
    <col min="15" max="15" width="19.7109375" style="69"/>
    <col min="16" max="16" width="19.7109375" style="70"/>
    <col min="17" max="17" width="19.7109375" style="68"/>
    <col min="18" max="16384" width="19.7109375" style="70"/>
  </cols>
  <sheetData>
    <row r="1" spans="1:23" s="41" customFormat="1" ht="15.75" x14ac:dyDescent="0.25">
      <c r="A1" s="67">
        <v>0</v>
      </c>
      <c r="B1" s="77" t="s">
        <v>326</v>
      </c>
      <c r="C1" s="78">
        <f>A1</f>
        <v>0</v>
      </c>
      <c r="D1" s="77" t="s">
        <v>329</v>
      </c>
      <c r="E1" s="78">
        <f>SUM(C1:C5)</f>
        <v>388.7</v>
      </c>
      <c r="F1" s="122"/>
      <c r="G1" s="94">
        <f>COUNTIF(A$9:A$34,ROW())</f>
        <v>7</v>
      </c>
      <c r="H1" s="101" t="s">
        <v>982</v>
      </c>
      <c r="I1" s="94">
        <f>COUNTIF(B$9:B$34,ROW()+10)</f>
        <v>15</v>
      </c>
      <c r="J1" s="66" t="s">
        <v>984</v>
      </c>
      <c r="K1" s="94">
        <f>COUNTIF(C$9:C$34,ROW()+20)</f>
        <v>9</v>
      </c>
      <c r="L1" s="81" t="s">
        <v>985</v>
      </c>
      <c r="M1" s="94">
        <f>COUNTIF(E$9:E$30,ROW()+20)</f>
        <v>0</v>
      </c>
      <c r="N1" s="46"/>
      <c r="O1" s="69"/>
      <c r="P1" s="46"/>
      <c r="V1" s="95">
        <f>COUNTIF(D$9:D$30,ROW()+30)</f>
        <v>0</v>
      </c>
      <c r="W1" s="66"/>
    </row>
    <row r="2" spans="1:23" s="41" customFormat="1" ht="16.5" thickBot="1" x14ac:dyDescent="0.3">
      <c r="A2" s="67">
        <v>14.95</v>
      </c>
      <c r="B2" s="77" t="s">
        <v>327</v>
      </c>
      <c r="C2" s="78">
        <f>G6*A2</f>
        <v>388.7</v>
      </c>
      <c r="D2" s="77" t="s">
        <v>330</v>
      </c>
      <c r="E2" s="78">
        <f>E7</f>
        <v>312</v>
      </c>
      <c r="F2" s="68"/>
      <c r="G2" s="94">
        <f>COUNTIF(A$9:A$34,ROW())</f>
        <v>13</v>
      </c>
      <c r="H2" s="101" t="s">
        <v>837</v>
      </c>
      <c r="I2" s="94">
        <f>COUNTIF(B$9:B$34,ROW()+10)</f>
        <v>7</v>
      </c>
      <c r="J2" s="66" t="s">
        <v>990</v>
      </c>
      <c r="K2" s="94">
        <f>COUNTIF(C$9:C$34,ROW()+20)</f>
        <v>7</v>
      </c>
      <c r="L2" s="81" t="s">
        <v>986</v>
      </c>
      <c r="M2" s="94">
        <f>COUNTIF(E$9:E$30,ROW()+20)</f>
        <v>0</v>
      </c>
      <c r="O2" s="69"/>
      <c r="V2" s="96"/>
      <c r="W2" s="66"/>
    </row>
    <row r="3" spans="1:23" s="41" customFormat="1" ht="16.5" thickTop="1" x14ac:dyDescent="0.25">
      <c r="A3" s="67">
        <v>0</v>
      </c>
      <c r="B3" s="77" t="s">
        <v>713</v>
      </c>
      <c r="C3" s="78">
        <f>A3</f>
        <v>0</v>
      </c>
      <c r="D3" s="77" t="s">
        <v>334</v>
      </c>
      <c r="E3" s="79">
        <f>E2-E1</f>
        <v>-76.699999999999989</v>
      </c>
      <c r="F3" s="68"/>
      <c r="G3" s="94">
        <f>COUNTIF(A$9:A$34,ROW())</f>
        <v>6</v>
      </c>
      <c r="H3" s="101" t="s">
        <v>983</v>
      </c>
      <c r="I3" s="94">
        <f>COUNTIF(B$9:B$34,ROW()+10)</f>
        <v>4</v>
      </c>
      <c r="J3" s="66" t="s">
        <v>989</v>
      </c>
      <c r="K3" s="94">
        <f>COUNTIF(C$9:C$34,ROW()+20)</f>
        <v>9</v>
      </c>
      <c r="L3" s="81" t="s">
        <v>987</v>
      </c>
      <c r="M3" s="94">
        <f>COUNTIF(E$9:E$30,ROW()+20)</f>
        <v>0</v>
      </c>
      <c r="O3" s="69"/>
      <c r="V3" s="96"/>
      <c r="W3" s="66"/>
    </row>
    <row r="4" spans="1:23" s="41" customFormat="1" ht="16.5" thickBot="1" x14ac:dyDescent="0.3">
      <c r="A4" s="67">
        <v>0</v>
      </c>
      <c r="B4" s="77" t="s">
        <v>331</v>
      </c>
      <c r="C4" s="78">
        <f>A4*G6</f>
        <v>0</v>
      </c>
      <c r="D4" s="77" t="s">
        <v>332</v>
      </c>
      <c r="E4" s="80">
        <f>F7</f>
        <v>0</v>
      </c>
      <c r="F4" s="71">
        <f>COUNTA(F9:F30)</f>
        <v>0</v>
      </c>
      <c r="G4" s="94">
        <f>COUNTIF(A$9:A$30,ROW())</f>
        <v>0</v>
      </c>
      <c r="H4" s="101"/>
      <c r="I4" s="94">
        <f>COUNTIF(B$9:B$30,ROW()+10)</f>
        <v>0</v>
      </c>
      <c r="J4" s="66" t="s">
        <v>991</v>
      </c>
      <c r="K4" s="94">
        <f>COUNTIF(C$9:C$30,ROW()+20)</f>
        <v>0</v>
      </c>
      <c r="L4" s="81"/>
      <c r="M4" s="94">
        <f>COUNTIF(E$9:E$30,ROW()+20)</f>
        <v>0</v>
      </c>
      <c r="O4" s="69"/>
      <c r="V4" s="96"/>
      <c r="W4" s="66"/>
    </row>
    <row r="5" spans="1:23" s="41" customFormat="1" ht="16.5" thickTop="1" x14ac:dyDescent="0.25">
      <c r="A5" s="67">
        <v>0</v>
      </c>
      <c r="B5" s="77" t="s">
        <v>715</v>
      </c>
      <c r="C5" s="78">
        <f>A5</f>
        <v>0</v>
      </c>
      <c r="D5" s="77" t="s">
        <v>335</v>
      </c>
      <c r="E5" s="79">
        <f>E3+E4</f>
        <v>-76.699999999999989</v>
      </c>
      <c r="F5" s="68"/>
      <c r="G5" s="94">
        <f>COUNTIF(A$9:A$30,ROW())</f>
        <v>0</v>
      </c>
      <c r="H5" s="101"/>
      <c r="I5" s="94">
        <f>COUNTIF(B$9:B$30,ROW()+10)</f>
        <v>0</v>
      </c>
      <c r="J5" s="66"/>
      <c r="K5" s="94">
        <f>COUNTIF(C$9:C$30,ROW()+20)</f>
        <v>0</v>
      </c>
      <c r="L5" s="81"/>
      <c r="M5" s="94">
        <f>COUNTIF(E$9:E$30,ROW()+20)</f>
        <v>0</v>
      </c>
      <c r="O5" s="69"/>
      <c r="V5" s="96"/>
      <c r="W5" s="66"/>
    </row>
    <row r="6" spans="1:23" s="41" customFormat="1" ht="15.75" x14ac:dyDescent="0.25">
      <c r="A6" s="68"/>
      <c r="B6" s="70"/>
      <c r="C6" s="70"/>
      <c r="D6" s="70"/>
      <c r="E6" s="70"/>
      <c r="F6" s="72"/>
      <c r="G6" s="65">
        <f>H7+I7+J7</f>
        <v>26</v>
      </c>
      <c r="H6" s="101" t="s">
        <v>234</v>
      </c>
      <c r="J6" s="70"/>
      <c r="K6" s="70"/>
      <c r="L6" s="70"/>
      <c r="O6" s="69"/>
      <c r="P6" s="68"/>
      <c r="R6" s="70"/>
      <c r="T6" s="70"/>
      <c r="U6" s="72"/>
    </row>
    <row r="7" spans="1:23" s="41" customFormat="1" x14ac:dyDescent="0.2">
      <c r="A7" s="70">
        <f>COUNTA(A9:A36)</f>
        <v>26</v>
      </c>
      <c r="B7" s="70">
        <f t="shared" ref="B7:D7" si="0">COUNTA(B9:B36)</f>
        <v>26</v>
      </c>
      <c r="C7" s="70">
        <f t="shared" si="0"/>
        <v>26</v>
      </c>
      <c r="D7" s="70">
        <f t="shared" si="0"/>
        <v>0</v>
      </c>
      <c r="E7" s="72">
        <f>SUM(E9:E36)</f>
        <v>312</v>
      </c>
      <c r="F7" s="72">
        <f>SUM(F9:F36)</f>
        <v>0</v>
      </c>
      <c r="H7" s="70">
        <f>COUNTA(H9:H36)</f>
        <v>13</v>
      </c>
      <c r="I7" s="70">
        <f t="shared" ref="I7:J7" si="1">COUNTA(I9:I36)</f>
        <v>13</v>
      </c>
      <c r="J7" s="70">
        <f t="shared" si="1"/>
        <v>0</v>
      </c>
      <c r="K7" s="70"/>
      <c r="L7" s="69"/>
      <c r="O7" s="69"/>
      <c r="P7" s="70"/>
      <c r="Q7" s="68"/>
    </row>
    <row r="8" spans="1:23" s="102" customFormat="1" ht="15.75" x14ac:dyDescent="0.25">
      <c r="A8" s="102" t="s">
        <v>224</v>
      </c>
      <c r="B8" s="102" t="s">
        <v>225</v>
      </c>
      <c r="C8" s="102" t="s">
        <v>226</v>
      </c>
      <c r="D8" s="102" t="s">
        <v>227</v>
      </c>
      <c r="E8" s="103" t="s">
        <v>127</v>
      </c>
      <c r="F8" s="104" t="s">
        <v>333</v>
      </c>
      <c r="G8" s="102" t="s">
        <v>228</v>
      </c>
      <c r="H8" s="102" t="s">
        <v>16</v>
      </c>
      <c r="I8" s="102" t="s">
        <v>336</v>
      </c>
      <c r="J8" s="102" t="s">
        <v>722</v>
      </c>
      <c r="K8" s="102" t="s">
        <v>224</v>
      </c>
      <c r="L8" s="102" t="s">
        <v>225</v>
      </c>
      <c r="M8" s="102" t="s">
        <v>226</v>
      </c>
      <c r="N8" s="102" t="s">
        <v>227</v>
      </c>
      <c r="Q8" s="104"/>
    </row>
    <row r="9" spans="1:23" x14ac:dyDescent="0.2">
      <c r="A9" s="70">
        <v>1</v>
      </c>
      <c r="B9" s="70">
        <v>11</v>
      </c>
      <c r="C9" s="70">
        <v>22</v>
      </c>
      <c r="E9" s="72">
        <v>12</v>
      </c>
      <c r="I9" s="70" t="s">
        <v>97</v>
      </c>
      <c r="K9" s="75" t="str">
        <f t="shared" ref="K9:K16" si="2">IF(A9=1,$H$1,IF(A9=2,$H$2,IF(A9=3,$H$3,IF(A9=4,$H$4,IF(A9=5,$H$5,"-")))))</f>
        <v>Parsnip Soup</v>
      </c>
      <c r="L9" s="75" t="str">
        <f t="shared" ref="L9:L16" si="3">IF(B9=11,$J$1,IF(B9=12,$J$2,IF(B9=13,$J$3,IF(B9=14,$J$4,IF(B9=15,$J$5,"-")))))</f>
        <v>Turkey</v>
      </c>
      <c r="M9" s="75" t="str">
        <f t="shared" ref="M9:M16" si="4">IF(C9=21,$L$1,IF(C9=22,$L$2,IF(C9=23,$L$3,IF(C9=24,$L$4,IF(C9=25,$L$5,"-")))))</f>
        <v>Profiteroles</v>
      </c>
      <c r="N9" s="75" t="str">
        <f>IF(D9=31,$N$1,IF(D9=32,$N$2,IF(D9=33,$N$3,IF(D9=34,$N$4,IF(D9=35,$N$5,"-")))))</f>
        <v>-</v>
      </c>
    </row>
    <row r="10" spans="1:23" x14ac:dyDescent="0.2">
      <c r="A10" s="70">
        <v>2</v>
      </c>
      <c r="B10" s="70">
        <v>11</v>
      </c>
      <c r="C10" s="70">
        <v>22</v>
      </c>
      <c r="E10" s="72">
        <v>12</v>
      </c>
      <c r="H10" s="70" t="s">
        <v>988</v>
      </c>
      <c r="K10" s="75" t="str">
        <f t="shared" si="2"/>
        <v>Prawn Cocktail</v>
      </c>
      <c r="L10" s="75" t="str">
        <f t="shared" si="3"/>
        <v>Turkey</v>
      </c>
      <c r="M10" s="75" t="str">
        <f t="shared" si="4"/>
        <v>Profiteroles</v>
      </c>
      <c r="N10" s="75" t="str">
        <f t="shared" ref="N10:N30" si="5">IF(D10=31,$N$1,IF(D10=32,$N$2,IF(D10=33,$N$3,IF(D10=34,$N$4,IF(D10=35,$N$5,"-")))))</f>
        <v>-</v>
      </c>
    </row>
    <row r="11" spans="1:23" x14ac:dyDescent="0.2">
      <c r="A11" s="70">
        <v>2</v>
      </c>
      <c r="B11" s="70">
        <v>13</v>
      </c>
      <c r="C11" s="70">
        <v>23</v>
      </c>
      <c r="E11" s="72">
        <v>12</v>
      </c>
      <c r="H11" s="70" t="s">
        <v>850</v>
      </c>
      <c r="K11" s="75" t="str">
        <f t="shared" si="2"/>
        <v>Prawn Cocktail</v>
      </c>
      <c r="L11" s="75" t="str">
        <f t="shared" si="3"/>
        <v>Fish Pie</v>
      </c>
      <c r="M11" s="75" t="str">
        <f t="shared" si="4"/>
        <v>Xmas Pudding</v>
      </c>
      <c r="N11" s="75" t="str">
        <f t="shared" si="5"/>
        <v>-</v>
      </c>
    </row>
    <row r="12" spans="1:23" x14ac:dyDescent="0.2">
      <c r="A12" s="70">
        <v>1</v>
      </c>
      <c r="B12" s="70">
        <v>11</v>
      </c>
      <c r="C12" s="70">
        <v>23</v>
      </c>
      <c r="E12" s="72">
        <v>12</v>
      </c>
      <c r="I12" s="70" t="s">
        <v>851</v>
      </c>
      <c r="K12" s="75" t="str">
        <f t="shared" si="2"/>
        <v>Parsnip Soup</v>
      </c>
      <c r="L12" s="75" t="str">
        <f t="shared" si="3"/>
        <v>Turkey</v>
      </c>
      <c r="M12" s="75" t="str">
        <f t="shared" si="4"/>
        <v>Xmas Pudding</v>
      </c>
      <c r="N12" s="75" t="str">
        <f t="shared" si="5"/>
        <v>-</v>
      </c>
    </row>
    <row r="13" spans="1:23" x14ac:dyDescent="0.2">
      <c r="A13" s="70">
        <v>2</v>
      </c>
      <c r="B13" s="70">
        <v>11</v>
      </c>
      <c r="C13" s="70">
        <v>22</v>
      </c>
      <c r="E13" s="72">
        <v>12</v>
      </c>
      <c r="H13" s="70" t="s">
        <v>853</v>
      </c>
      <c r="K13" s="75" t="str">
        <f t="shared" si="2"/>
        <v>Prawn Cocktail</v>
      </c>
      <c r="L13" s="75" t="str">
        <f t="shared" si="3"/>
        <v>Turkey</v>
      </c>
      <c r="M13" s="75" t="str">
        <f t="shared" si="4"/>
        <v>Profiteroles</v>
      </c>
      <c r="N13" s="75" t="str">
        <f t="shared" si="5"/>
        <v>-</v>
      </c>
    </row>
    <row r="14" spans="1:23" x14ac:dyDescent="0.2">
      <c r="A14" s="70">
        <v>2</v>
      </c>
      <c r="B14" s="70">
        <v>11</v>
      </c>
      <c r="C14" s="70">
        <v>22</v>
      </c>
      <c r="E14" s="72">
        <v>12</v>
      </c>
      <c r="H14" s="73"/>
      <c r="I14" s="73" t="s">
        <v>852</v>
      </c>
      <c r="J14" s="73"/>
      <c r="K14" s="75" t="str">
        <f t="shared" si="2"/>
        <v>Prawn Cocktail</v>
      </c>
      <c r="L14" s="75" t="str">
        <f t="shared" si="3"/>
        <v>Turkey</v>
      </c>
      <c r="M14" s="75" t="str">
        <f t="shared" si="4"/>
        <v>Profiteroles</v>
      </c>
      <c r="N14" s="75" t="str">
        <f t="shared" si="5"/>
        <v>-</v>
      </c>
      <c r="P14" s="73"/>
    </row>
    <row r="15" spans="1:23" x14ac:dyDescent="0.2">
      <c r="A15" s="70">
        <v>3</v>
      </c>
      <c r="B15" s="70">
        <v>12</v>
      </c>
      <c r="C15" s="70">
        <v>23</v>
      </c>
      <c r="E15" s="72">
        <v>12</v>
      </c>
      <c r="H15" s="70" t="s">
        <v>844</v>
      </c>
      <c r="K15" s="75" t="str">
        <f t="shared" si="2"/>
        <v>Pate</v>
      </c>
      <c r="L15" s="75" t="str">
        <f t="shared" si="3"/>
        <v>Lamb</v>
      </c>
      <c r="M15" s="75" t="str">
        <f t="shared" si="4"/>
        <v>Xmas Pudding</v>
      </c>
      <c r="N15" s="75" t="str">
        <f t="shared" si="5"/>
        <v>-</v>
      </c>
    </row>
    <row r="16" spans="1:23" s="73" customFormat="1" x14ac:dyDescent="0.2">
      <c r="A16" s="73">
        <v>2</v>
      </c>
      <c r="B16" s="73">
        <v>12</v>
      </c>
      <c r="C16" s="73">
        <v>21</v>
      </c>
      <c r="D16" s="70"/>
      <c r="E16" s="72">
        <v>12</v>
      </c>
      <c r="F16" s="72"/>
      <c r="I16" s="70" t="s">
        <v>845</v>
      </c>
      <c r="K16" s="75" t="str">
        <f t="shared" si="2"/>
        <v>Prawn Cocktail</v>
      </c>
      <c r="L16" s="75" t="str">
        <f t="shared" si="3"/>
        <v>Lamb</v>
      </c>
      <c r="M16" s="75" t="str">
        <f t="shared" si="4"/>
        <v>Cheesecake</v>
      </c>
      <c r="N16" s="75" t="str">
        <f t="shared" si="5"/>
        <v>-</v>
      </c>
      <c r="O16" s="69"/>
      <c r="P16" s="70"/>
      <c r="Q16" s="74"/>
    </row>
    <row r="17" spans="1:29" s="75" customFormat="1" x14ac:dyDescent="0.2">
      <c r="A17" s="70">
        <v>1</v>
      </c>
      <c r="B17" s="70">
        <v>11</v>
      </c>
      <c r="C17" s="70">
        <v>23</v>
      </c>
      <c r="D17" s="70"/>
      <c r="E17" s="72">
        <v>12</v>
      </c>
      <c r="F17" s="72"/>
      <c r="G17" s="70"/>
      <c r="H17" s="70" t="s">
        <v>857</v>
      </c>
      <c r="I17" s="70"/>
      <c r="J17" s="70"/>
      <c r="K17" s="75" t="str">
        <f t="shared" ref="K17:K24" si="6">IF(A17=1,$H$1,IF(A17=2,$H$2,IF(A17=3,$H$3,IF(A17=4,$H$4,IF(A17=5,$H$5,"-")))))</f>
        <v>Parsnip Soup</v>
      </c>
      <c r="L17" s="75" t="str">
        <f t="shared" ref="L17:L24" si="7">IF(B17=11,$J$1,IF(B17=12,$J$2,IF(B17=13,$J$3,IF(B17=14,$J$4,IF(B17=15,$J$5,"-")))))</f>
        <v>Turkey</v>
      </c>
      <c r="M17" s="75" t="str">
        <f t="shared" ref="M17:M24" si="8">IF(C17=21,$L$1,IF(C17=22,$L$2,IF(C17=23,$L$3,IF(C17=24,$L$4,IF(C17=25,$L$5,"-")))))</f>
        <v>Xmas Pudding</v>
      </c>
      <c r="N17" s="75" t="str">
        <f t="shared" si="5"/>
        <v>-</v>
      </c>
      <c r="O17" s="69"/>
      <c r="P17" s="70"/>
      <c r="Q17" s="68"/>
      <c r="R17" s="70"/>
      <c r="S17" s="70"/>
      <c r="T17" s="70"/>
      <c r="U17" s="70"/>
      <c r="V17" s="70"/>
      <c r="W17" s="70"/>
      <c r="X17" s="70"/>
      <c r="Y17" s="70"/>
      <c r="Z17" s="70"/>
      <c r="AA17" s="70"/>
      <c r="AB17" s="70"/>
      <c r="AC17" s="70"/>
    </row>
    <row r="18" spans="1:29" x14ac:dyDescent="0.2">
      <c r="A18" s="70">
        <v>2</v>
      </c>
      <c r="B18" s="70">
        <v>12</v>
      </c>
      <c r="C18" s="70">
        <v>22</v>
      </c>
      <c r="E18" s="72">
        <v>12</v>
      </c>
      <c r="I18" s="70" t="s">
        <v>858</v>
      </c>
      <c r="K18" s="75" t="str">
        <f t="shared" si="6"/>
        <v>Prawn Cocktail</v>
      </c>
      <c r="L18" s="75" t="str">
        <f t="shared" si="7"/>
        <v>Lamb</v>
      </c>
      <c r="M18" s="75" t="str">
        <f t="shared" si="8"/>
        <v>Profiteroles</v>
      </c>
      <c r="N18" s="75" t="str">
        <f t="shared" si="5"/>
        <v>-</v>
      </c>
    </row>
    <row r="19" spans="1:29" x14ac:dyDescent="0.2">
      <c r="A19" s="70">
        <v>1</v>
      </c>
      <c r="B19" s="70">
        <v>13</v>
      </c>
      <c r="C19" s="70">
        <v>21</v>
      </c>
      <c r="E19" s="72">
        <v>12</v>
      </c>
      <c r="H19" s="70" t="s">
        <v>848</v>
      </c>
      <c r="K19" s="75" t="str">
        <f t="shared" si="6"/>
        <v>Parsnip Soup</v>
      </c>
      <c r="L19" s="75" t="str">
        <f t="shared" si="7"/>
        <v>Fish Pie</v>
      </c>
      <c r="M19" s="75" t="str">
        <f t="shared" si="8"/>
        <v>Cheesecake</v>
      </c>
      <c r="N19" s="75" t="str">
        <f t="shared" si="5"/>
        <v>-</v>
      </c>
    </row>
    <row r="20" spans="1:29" x14ac:dyDescent="0.2">
      <c r="A20" s="70">
        <v>2</v>
      </c>
      <c r="B20" s="70">
        <v>11</v>
      </c>
      <c r="C20" s="70">
        <v>22</v>
      </c>
      <c r="E20" s="72">
        <v>12</v>
      </c>
      <c r="I20" s="70" t="s">
        <v>849</v>
      </c>
      <c r="K20" s="75" t="str">
        <f t="shared" si="6"/>
        <v>Prawn Cocktail</v>
      </c>
      <c r="L20" s="75" t="str">
        <f t="shared" si="7"/>
        <v>Turkey</v>
      </c>
      <c r="M20" s="75" t="str">
        <f t="shared" si="8"/>
        <v>Profiteroles</v>
      </c>
      <c r="N20" s="75" t="str">
        <f t="shared" si="5"/>
        <v>-</v>
      </c>
      <c r="O20" s="129" t="s">
        <v>992</v>
      </c>
    </row>
    <row r="21" spans="1:29" x14ac:dyDescent="0.2">
      <c r="A21" s="70">
        <v>2</v>
      </c>
      <c r="B21" s="70">
        <v>11</v>
      </c>
      <c r="C21" s="70">
        <v>23</v>
      </c>
      <c r="E21" s="72">
        <v>12</v>
      </c>
      <c r="F21" s="68"/>
      <c r="H21" s="70" t="s">
        <v>838</v>
      </c>
      <c r="K21" s="75" t="str">
        <f t="shared" si="6"/>
        <v>Prawn Cocktail</v>
      </c>
      <c r="L21" s="75" t="str">
        <f t="shared" si="7"/>
        <v>Turkey</v>
      </c>
      <c r="M21" s="75" t="str">
        <f t="shared" si="8"/>
        <v>Xmas Pudding</v>
      </c>
      <c r="N21" s="75" t="str">
        <f t="shared" si="5"/>
        <v>-</v>
      </c>
    </row>
    <row r="22" spans="1:29" x14ac:dyDescent="0.2">
      <c r="A22" s="70">
        <v>2</v>
      </c>
      <c r="B22" s="70">
        <v>11</v>
      </c>
      <c r="C22" s="70">
        <v>21</v>
      </c>
      <c r="E22" s="72">
        <v>12</v>
      </c>
      <c r="F22" s="76"/>
      <c r="I22" s="70" t="s">
        <v>841</v>
      </c>
      <c r="K22" s="75" t="str">
        <f t="shared" si="6"/>
        <v>Prawn Cocktail</v>
      </c>
      <c r="L22" s="75" t="str">
        <f t="shared" si="7"/>
        <v>Turkey</v>
      </c>
      <c r="M22" s="75" t="str">
        <f t="shared" si="8"/>
        <v>Cheesecake</v>
      </c>
      <c r="N22" s="75" t="str">
        <f t="shared" si="5"/>
        <v>-</v>
      </c>
      <c r="Q22" s="67"/>
      <c r="R22" s="41"/>
      <c r="S22" s="41"/>
      <c r="T22" s="41"/>
      <c r="U22" s="41"/>
      <c r="V22" s="41"/>
      <c r="W22" s="41"/>
      <c r="X22" s="41"/>
      <c r="Y22" s="41"/>
      <c r="Z22" s="41"/>
      <c r="AA22" s="41"/>
      <c r="AB22" s="41"/>
      <c r="AC22" s="41"/>
    </row>
    <row r="23" spans="1:29" x14ac:dyDescent="0.2">
      <c r="A23" s="70">
        <v>3</v>
      </c>
      <c r="B23" s="70">
        <v>12</v>
      </c>
      <c r="C23" s="70">
        <v>23</v>
      </c>
      <c r="E23" s="72">
        <v>12</v>
      </c>
      <c r="F23" s="76"/>
      <c r="H23" s="70" t="s">
        <v>993</v>
      </c>
      <c r="K23" s="75" t="str">
        <f t="shared" si="6"/>
        <v>Pate</v>
      </c>
      <c r="L23" s="75" t="str">
        <f t="shared" si="7"/>
        <v>Lamb</v>
      </c>
      <c r="M23" s="75" t="str">
        <f t="shared" si="8"/>
        <v>Xmas Pudding</v>
      </c>
      <c r="N23" s="75" t="str">
        <f t="shared" si="5"/>
        <v>-</v>
      </c>
      <c r="Q23" s="67"/>
      <c r="R23" s="41"/>
      <c r="S23" s="41"/>
      <c r="T23" s="41"/>
      <c r="U23" s="41"/>
      <c r="V23" s="41"/>
      <c r="W23" s="41"/>
      <c r="X23" s="41"/>
      <c r="Y23" s="41"/>
      <c r="Z23" s="41"/>
      <c r="AA23" s="41"/>
      <c r="AB23" s="41"/>
      <c r="AC23" s="41"/>
    </row>
    <row r="24" spans="1:29" x14ac:dyDescent="0.2">
      <c r="A24" s="70">
        <v>3</v>
      </c>
      <c r="B24" s="70">
        <v>11</v>
      </c>
      <c r="C24" s="70">
        <v>21</v>
      </c>
      <c r="E24" s="72">
        <v>12</v>
      </c>
      <c r="F24" s="76"/>
      <c r="I24" s="70" t="s">
        <v>994</v>
      </c>
      <c r="K24" s="75" t="str">
        <f t="shared" si="6"/>
        <v>Pate</v>
      </c>
      <c r="L24" s="75" t="str">
        <f t="shared" si="7"/>
        <v>Turkey</v>
      </c>
      <c r="M24" s="75" t="str">
        <f t="shared" si="8"/>
        <v>Cheesecake</v>
      </c>
      <c r="N24" s="75" t="str">
        <f t="shared" si="5"/>
        <v>-</v>
      </c>
      <c r="Q24" s="67"/>
      <c r="R24" s="41"/>
      <c r="S24" s="41"/>
      <c r="T24" s="41"/>
      <c r="U24" s="41"/>
      <c r="V24" s="41"/>
      <c r="W24" s="41"/>
      <c r="X24" s="41"/>
      <c r="Y24" s="41"/>
      <c r="Z24" s="41"/>
      <c r="AA24" s="41"/>
      <c r="AB24" s="41"/>
      <c r="AC24" s="41"/>
    </row>
    <row r="25" spans="1:29" x14ac:dyDescent="0.2">
      <c r="A25" s="70">
        <v>2</v>
      </c>
      <c r="B25" s="70">
        <v>11</v>
      </c>
      <c r="C25" s="70">
        <v>23</v>
      </c>
      <c r="E25" s="72">
        <v>12</v>
      </c>
      <c r="F25" s="68"/>
      <c r="H25" s="70" t="s">
        <v>855</v>
      </c>
      <c r="K25" s="75" t="str">
        <f t="shared" ref="K25:K34" si="9">IF(A25=1,$H$1,IF(A25=2,$H$2,IF(A25=3,$H$3,IF(A25=4,$H$4,IF(A25=5,$H$5,"-")))))</f>
        <v>Prawn Cocktail</v>
      </c>
      <c r="L25" s="75" t="str">
        <f t="shared" ref="L25:L34" si="10">IF(B25=11,$J$1,IF(B25=12,$J$2,IF(B25=13,$J$3,IF(B25=14,$J$4,IF(B25=15,$J$5,"-")))))</f>
        <v>Turkey</v>
      </c>
      <c r="M25" s="75" t="str">
        <f t="shared" ref="M25:M34" si="11">IF(C25=21,$L$1,IF(C25=22,$L$2,IF(C25=23,$L$3,IF(C25=24,$L$4,IF(C25=25,$L$5,"-")))))</f>
        <v>Xmas Pudding</v>
      </c>
      <c r="N25" s="75" t="str">
        <f t="shared" si="5"/>
        <v>-</v>
      </c>
    </row>
    <row r="26" spans="1:29" s="75" customFormat="1" x14ac:dyDescent="0.2">
      <c r="A26" s="70">
        <v>1</v>
      </c>
      <c r="B26" s="70">
        <v>13</v>
      </c>
      <c r="C26" s="70">
        <v>21</v>
      </c>
      <c r="D26" s="70"/>
      <c r="E26" s="72">
        <v>12</v>
      </c>
      <c r="F26" s="72"/>
      <c r="G26" s="70"/>
      <c r="H26" s="70"/>
      <c r="I26" s="70" t="s">
        <v>856</v>
      </c>
      <c r="J26" s="70"/>
      <c r="K26" s="75" t="str">
        <f t="shared" si="9"/>
        <v>Parsnip Soup</v>
      </c>
      <c r="L26" s="75" t="str">
        <f t="shared" si="10"/>
        <v>Fish Pie</v>
      </c>
      <c r="M26" s="75" t="str">
        <f t="shared" si="11"/>
        <v>Cheesecake</v>
      </c>
      <c r="N26" s="75" t="str">
        <f t="shared" si="5"/>
        <v>-</v>
      </c>
      <c r="O26" s="69"/>
      <c r="P26" s="70"/>
      <c r="Q26" s="68"/>
      <c r="R26" s="70"/>
      <c r="S26" s="70"/>
      <c r="T26" s="70"/>
      <c r="U26" s="70"/>
      <c r="V26" s="70"/>
      <c r="W26" s="70"/>
      <c r="X26" s="70"/>
      <c r="Y26" s="70"/>
      <c r="Z26" s="70"/>
      <c r="AA26" s="70"/>
      <c r="AB26" s="70"/>
      <c r="AC26" s="70"/>
    </row>
    <row r="27" spans="1:29" x14ac:dyDescent="0.2">
      <c r="A27" s="70">
        <v>2</v>
      </c>
      <c r="B27" s="70">
        <v>11</v>
      </c>
      <c r="C27" s="70">
        <v>21</v>
      </c>
      <c r="E27" s="72">
        <v>12</v>
      </c>
      <c r="H27" s="70" t="s">
        <v>860</v>
      </c>
      <c r="K27" s="75" t="str">
        <f t="shared" si="9"/>
        <v>Prawn Cocktail</v>
      </c>
      <c r="L27" s="75" t="str">
        <f t="shared" si="10"/>
        <v>Turkey</v>
      </c>
      <c r="M27" s="75" t="str">
        <f t="shared" si="11"/>
        <v>Cheesecake</v>
      </c>
      <c r="N27" s="75" t="str">
        <f t="shared" si="5"/>
        <v>-</v>
      </c>
    </row>
    <row r="28" spans="1:29" x14ac:dyDescent="0.2">
      <c r="A28" s="70">
        <v>3</v>
      </c>
      <c r="B28" s="70">
        <v>12</v>
      </c>
      <c r="C28" s="70">
        <v>21</v>
      </c>
      <c r="E28" s="72">
        <v>12</v>
      </c>
      <c r="I28" s="70" t="s">
        <v>861</v>
      </c>
      <c r="K28" s="75" t="str">
        <f t="shared" si="9"/>
        <v>Pate</v>
      </c>
      <c r="L28" s="75" t="str">
        <f t="shared" si="10"/>
        <v>Lamb</v>
      </c>
      <c r="M28" s="75" t="str">
        <f t="shared" si="11"/>
        <v>Cheesecake</v>
      </c>
      <c r="N28" s="75" t="str">
        <f t="shared" si="5"/>
        <v>-</v>
      </c>
    </row>
    <row r="29" spans="1:29" x14ac:dyDescent="0.2">
      <c r="A29" s="70">
        <v>2</v>
      </c>
      <c r="B29" s="70">
        <v>11</v>
      </c>
      <c r="C29" s="70">
        <v>21</v>
      </c>
      <c r="E29" s="72">
        <v>12</v>
      </c>
      <c r="H29" s="70" t="s">
        <v>839</v>
      </c>
      <c r="K29" s="75" t="str">
        <f t="shared" si="9"/>
        <v>Prawn Cocktail</v>
      </c>
      <c r="L29" s="75" t="str">
        <f t="shared" si="10"/>
        <v>Turkey</v>
      </c>
      <c r="M29" s="75" t="str">
        <f t="shared" si="11"/>
        <v>Cheesecake</v>
      </c>
      <c r="N29" s="75" t="str">
        <f t="shared" si="5"/>
        <v>-</v>
      </c>
    </row>
    <row r="30" spans="1:29" x14ac:dyDescent="0.2">
      <c r="A30" s="70">
        <v>2</v>
      </c>
      <c r="B30" s="70">
        <v>11</v>
      </c>
      <c r="C30" s="70">
        <v>22</v>
      </c>
      <c r="E30" s="72">
        <v>12</v>
      </c>
      <c r="I30" s="70" t="s">
        <v>842</v>
      </c>
      <c r="K30" s="75" t="str">
        <f t="shared" si="9"/>
        <v>Prawn Cocktail</v>
      </c>
      <c r="L30" s="75" t="str">
        <f t="shared" si="10"/>
        <v>Turkey</v>
      </c>
      <c r="M30" s="75" t="str">
        <f t="shared" si="11"/>
        <v>Profiteroles</v>
      </c>
      <c r="N30" s="75" t="str">
        <f t="shared" si="5"/>
        <v>-</v>
      </c>
    </row>
    <row r="31" spans="1:29" x14ac:dyDescent="0.2">
      <c r="A31" s="70">
        <v>3</v>
      </c>
      <c r="B31" s="70">
        <v>11</v>
      </c>
      <c r="C31" s="70">
        <v>23</v>
      </c>
      <c r="E31" s="72">
        <v>12</v>
      </c>
      <c r="H31" s="70" t="s">
        <v>846</v>
      </c>
      <c r="K31" s="75" t="str">
        <f t="shared" si="9"/>
        <v>Pate</v>
      </c>
      <c r="L31" s="75" t="str">
        <f t="shared" si="10"/>
        <v>Turkey</v>
      </c>
      <c r="M31" s="75" t="str">
        <f t="shared" si="11"/>
        <v>Xmas Pudding</v>
      </c>
      <c r="N31" s="75"/>
    </row>
    <row r="32" spans="1:29" x14ac:dyDescent="0.2">
      <c r="A32" s="70">
        <v>1</v>
      </c>
      <c r="B32" s="70">
        <v>13</v>
      </c>
      <c r="C32" s="70" t="s">
        <v>995</v>
      </c>
      <c r="E32" s="72">
        <v>12</v>
      </c>
      <c r="I32" s="70" t="s">
        <v>847</v>
      </c>
      <c r="K32" s="75" t="str">
        <f t="shared" si="9"/>
        <v>Parsnip Soup</v>
      </c>
      <c r="L32" s="75" t="str">
        <f t="shared" si="10"/>
        <v>Fish Pie</v>
      </c>
      <c r="M32" s="75"/>
      <c r="N32" s="75"/>
    </row>
    <row r="33" spans="1:14" x14ac:dyDescent="0.2">
      <c r="A33" s="70">
        <v>3</v>
      </c>
      <c r="B33" s="70">
        <v>12</v>
      </c>
      <c r="C33" s="70">
        <v>21</v>
      </c>
      <c r="E33" s="72">
        <v>12</v>
      </c>
      <c r="H33" s="70" t="s">
        <v>862</v>
      </c>
      <c r="K33" s="75" t="str">
        <f t="shared" si="9"/>
        <v>Pate</v>
      </c>
      <c r="L33" s="75" t="str">
        <f t="shared" si="10"/>
        <v>Lamb</v>
      </c>
      <c r="M33" s="75" t="str">
        <f t="shared" si="11"/>
        <v>Cheesecake</v>
      </c>
      <c r="N33" s="75"/>
    </row>
    <row r="34" spans="1:14" x14ac:dyDescent="0.2">
      <c r="A34" s="70">
        <v>1</v>
      </c>
      <c r="B34" s="70">
        <v>12</v>
      </c>
      <c r="C34" s="70">
        <v>23</v>
      </c>
      <c r="E34" s="72">
        <v>12</v>
      </c>
      <c r="I34" s="70" t="s">
        <v>874</v>
      </c>
      <c r="K34" s="75" t="str">
        <f t="shared" si="9"/>
        <v>Parsnip Soup</v>
      </c>
      <c r="L34" s="75" t="str">
        <f t="shared" si="10"/>
        <v>Lamb</v>
      </c>
      <c r="M34" s="75" t="str">
        <f t="shared" si="11"/>
        <v>Xmas Pudding</v>
      </c>
      <c r="N34" s="75"/>
    </row>
    <row r="35" spans="1:14" x14ac:dyDescent="0.2">
      <c r="A35" s="70"/>
      <c r="E35" s="72"/>
      <c r="K35" s="75"/>
      <c r="L35" s="75"/>
      <c r="M35" s="75"/>
      <c r="N35" s="75"/>
    </row>
    <row r="36" spans="1:14" x14ac:dyDescent="0.2">
      <c r="A36" s="70"/>
      <c r="E36" s="72"/>
      <c r="K36" s="75"/>
      <c r="L36" s="75"/>
      <c r="M36" s="75"/>
      <c r="N36" s="75"/>
    </row>
    <row r="37" spans="1:14" x14ac:dyDescent="0.2">
      <c r="A37" s="70"/>
      <c r="E37" s="72"/>
      <c r="K37" s="75"/>
      <c r="L37" s="75"/>
      <c r="M37" s="75"/>
      <c r="N37" s="75"/>
    </row>
    <row r="38" spans="1:14" x14ac:dyDescent="0.2">
      <c r="A38" s="70"/>
      <c r="E38" s="72"/>
      <c r="K38" s="75"/>
      <c r="L38" s="75"/>
      <c r="M38" s="75"/>
      <c r="N38" s="75"/>
    </row>
    <row r="39" spans="1:14" x14ac:dyDescent="0.2">
      <c r="B39" s="41"/>
      <c r="C39" s="41"/>
      <c r="D39" s="41"/>
      <c r="E39" s="41"/>
      <c r="F39" s="76"/>
    </row>
    <row r="40" spans="1:14" x14ac:dyDescent="0.2">
      <c r="B40" s="41"/>
      <c r="C40" s="41"/>
      <c r="D40" s="41"/>
      <c r="E40" s="41"/>
      <c r="F40" s="76"/>
    </row>
  </sheetData>
  <pageMargins left="0.7" right="0.7" top="0.75" bottom="0.75" header="0.3" footer="0.3"/>
  <pageSetup paperSize="9" scale="65" orientation="portrait" r:id="rId1"/>
  <colBreaks count="2" manualBreakCount="2">
    <brk id="6" max="1048575" man="1"/>
    <brk id="13" max="1048575" man="1"/>
  </colBreak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workbookViewId="0">
      <selection activeCell="A17" sqref="A17"/>
    </sheetView>
  </sheetViews>
  <sheetFormatPr defaultRowHeight="15" x14ac:dyDescent="0.2"/>
  <cols>
    <col min="1" max="1" width="25.7109375" customWidth="1"/>
    <col min="2" max="2" width="4.140625" style="70" customWidth="1"/>
    <col min="3" max="3" width="8.85546875" style="124"/>
    <col min="4" max="4" width="12.140625" style="165" customWidth="1"/>
    <col min="5" max="5" width="12.42578125" bestFit="1" customWidth="1"/>
  </cols>
  <sheetData>
    <row r="1" spans="1:5" s="22" customFormat="1" ht="43.15" customHeight="1" x14ac:dyDescent="0.25">
      <c r="A1" s="22" t="s">
        <v>996</v>
      </c>
      <c r="B1" s="219"/>
      <c r="C1" s="22" t="s">
        <v>997</v>
      </c>
      <c r="D1" s="164" t="s">
        <v>998</v>
      </c>
      <c r="E1" s="22" t="s">
        <v>999</v>
      </c>
    </row>
    <row r="2" spans="1:5" x14ac:dyDescent="0.2">
      <c r="A2" s="7" t="s">
        <v>1007</v>
      </c>
      <c r="D2" s="218"/>
      <c r="E2" s="7" t="s">
        <v>872</v>
      </c>
    </row>
    <row r="3" spans="1:5" x14ac:dyDescent="0.2">
      <c r="A3" s="7" t="s">
        <v>1102</v>
      </c>
      <c r="D3" s="218"/>
      <c r="E3" s="7" t="s">
        <v>857</v>
      </c>
    </row>
    <row r="4" spans="1:5" x14ac:dyDescent="0.2">
      <c r="A4" s="7" t="s">
        <v>1005</v>
      </c>
      <c r="D4" s="218"/>
      <c r="E4" s="7" t="s">
        <v>840</v>
      </c>
    </row>
    <row r="5" spans="1:5" x14ac:dyDescent="0.2">
      <c r="A5" s="7" t="s">
        <v>1001</v>
      </c>
      <c r="D5" s="218"/>
      <c r="E5" s="7" t="s">
        <v>993</v>
      </c>
    </row>
    <row r="6" spans="1:5" x14ac:dyDescent="0.2">
      <c r="A6" s="7" t="s">
        <v>1006</v>
      </c>
      <c r="D6" s="218"/>
      <c r="E6" s="7" t="s">
        <v>1595</v>
      </c>
    </row>
    <row r="7" spans="1:5" x14ac:dyDescent="0.2">
      <c r="A7" s="7" t="s">
        <v>1004</v>
      </c>
      <c r="D7" s="218"/>
      <c r="E7" s="7" t="s">
        <v>872</v>
      </c>
    </row>
    <row r="8" spans="1:5" x14ac:dyDescent="0.2">
      <c r="A8" s="7" t="s">
        <v>734</v>
      </c>
      <c r="C8" s="124">
        <v>2011</v>
      </c>
      <c r="D8" s="295">
        <v>30</v>
      </c>
      <c r="E8" s="7" t="s">
        <v>872</v>
      </c>
    </row>
    <row r="9" spans="1:5" x14ac:dyDescent="0.2">
      <c r="A9" s="7" t="s">
        <v>1104</v>
      </c>
      <c r="C9" s="124">
        <v>2011</v>
      </c>
      <c r="D9" s="295">
        <v>38</v>
      </c>
      <c r="E9" s="7" t="s">
        <v>993</v>
      </c>
    </row>
    <row r="10" spans="1:5" x14ac:dyDescent="0.2">
      <c r="A10" s="7" t="s">
        <v>1348</v>
      </c>
      <c r="C10" s="124">
        <v>2011</v>
      </c>
      <c r="D10" s="295">
        <v>501</v>
      </c>
      <c r="E10" s="7" t="s">
        <v>993</v>
      </c>
    </row>
    <row r="11" spans="1:5" x14ac:dyDescent="0.2">
      <c r="A11" s="7" t="s">
        <v>1003</v>
      </c>
      <c r="C11" s="124">
        <v>2010</v>
      </c>
      <c r="D11" s="295">
        <v>30</v>
      </c>
      <c r="E11" s="7" t="s">
        <v>993</v>
      </c>
    </row>
    <row r="12" spans="1:5" x14ac:dyDescent="0.2">
      <c r="A12" s="7" t="s">
        <v>1002</v>
      </c>
      <c r="D12" s="218"/>
      <c r="E12" s="7" t="s">
        <v>993</v>
      </c>
    </row>
    <row r="13" spans="1:5" x14ac:dyDescent="0.2">
      <c r="A13" s="7" t="s">
        <v>1346</v>
      </c>
      <c r="D13" s="218"/>
      <c r="E13" s="7" t="s">
        <v>1347</v>
      </c>
    </row>
    <row r="14" spans="1:5" x14ac:dyDescent="0.2">
      <c r="A14" s="234" t="s">
        <v>1136</v>
      </c>
      <c r="B14" s="220" t="s">
        <v>259</v>
      </c>
      <c r="C14" s="235"/>
      <c r="D14" s="236"/>
      <c r="E14" s="234" t="s">
        <v>993</v>
      </c>
    </row>
    <row r="15" spans="1:5" x14ac:dyDescent="0.2">
      <c r="A15" s="234" t="s">
        <v>1000</v>
      </c>
      <c r="B15" s="220" t="s">
        <v>259</v>
      </c>
      <c r="C15" s="235"/>
      <c r="D15" s="237"/>
      <c r="E15" s="234" t="s">
        <v>840</v>
      </c>
    </row>
    <row r="16" spans="1:5" x14ac:dyDescent="0.2">
      <c r="A16" s="7" t="s">
        <v>1596</v>
      </c>
      <c r="C16" s="124">
        <v>2012</v>
      </c>
      <c r="D16" s="165">
        <v>30</v>
      </c>
      <c r="E16" s="7" t="s">
        <v>993</v>
      </c>
    </row>
    <row r="17" spans="1:1" x14ac:dyDescent="0.2">
      <c r="A17" s="7" t="s">
        <v>1154</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L1005"/>
  <sheetViews>
    <sheetView topLeftCell="A238" zoomScale="120" zoomScaleNormal="120" workbookViewId="0">
      <selection activeCell="B226" sqref="B226"/>
    </sheetView>
  </sheetViews>
  <sheetFormatPr defaultRowHeight="12.75" x14ac:dyDescent="0.2"/>
  <cols>
    <col min="1" max="1" width="19.140625" style="105" bestFit="1" customWidth="1"/>
    <col min="2" max="2" width="46.140625" style="25" customWidth="1"/>
    <col min="3" max="3" width="4.42578125" style="25" customWidth="1"/>
    <col min="4" max="4" width="8.42578125" style="35" bestFit="1" customWidth="1"/>
    <col min="5" max="5" width="8.42578125" style="107" customWidth="1"/>
    <col min="6" max="6" width="11.7109375" style="111" bestFit="1" customWidth="1"/>
    <col min="8" max="8" width="9.28515625" style="168" bestFit="1" customWidth="1"/>
    <col min="9" max="9" width="9" style="168" bestFit="1" customWidth="1"/>
    <col min="10" max="10" width="8.85546875" style="168"/>
  </cols>
  <sheetData>
    <row r="1" spans="1:10" x14ac:dyDescent="0.2">
      <c r="H1" s="169">
        <v>2008</v>
      </c>
      <c r="I1" s="169">
        <v>2009</v>
      </c>
      <c r="J1" s="169">
        <v>2010</v>
      </c>
    </row>
    <row r="2" spans="1:10" s="24" customFormat="1" x14ac:dyDescent="0.2">
      <c r="A2" s="106" t="s">
        <v>162</v>
      </c>
      <c r="B2" s="24" t="s">
        <v>163</v>
      </c>
      <c r="C2" s="34" t="s">
        <v>164</v>
      </c>
      <c r="D2" s="36" t="s">
        <v>165</v>
      </c>
      <c r="E2" s="109" t="s">
        <v>166</v>
      </c>
      <c r="F2" s="108" t="s">
        <v>735</v>
      </c>
      <c r="H2" s="167">
        <f t="shared" ref="H2:I2" si="0">SUMIF(H3:H2000,"&gt;0")</f>
        <v>210.10000000000014</v>
      </c>
      <c r="I2" s="167">
        <f t="shared" si="0"/>
        <v>336.11</v>
      </c>
      <c r="J2" s="167">
        <f>SUMIF(J3:J2000,"&gt;0")</f>
        <v>249.82999999999996</v>
      </c>
    </row>
    <row r="3" spans="1:10" ht="12" customHeight="1" x14ac:dyDescent="0.2">
      <c r="A3" s="105">
        <v>39461</v>
      </c>
      <c r="B3" s="25" t="s">
        <v>161</v>
      </c>
      <c r="C3" s="25">
        <v>60</v>
      </c>
      <c r="D3" s="35">
        <v>0.08</v>
      </c>
      <c r="E3" s="107">
        <f>C3*D3</f>
        <v>4.8</v>
      </c>
      <c r="F3" s="110">
        <f>E3</f>
        <v>4.8</v>
      </c>
      <c r="H3" s="168">
        <f>IF(YEAR($A3)=2008,$D3*$C3,0)</f>
        <v>4.8</v>
      </c>
      <c r="I3" s="168">
        <f>IF(YEAR($A3)=2009,$D3*$C3,0)</f>
        <v>0</v>
      </c>
    </row>
    <row r="4" spans="1:10" x14ac:dyDescent="0.2">
      <c r="A4" s="105">
        <v>39461</v>
      </c>
      <c r="B4" s="26" t="s">
        <v>167</v>
      </c>
      <c r="C4" s="25">
        <v>12</v>
      </c>
      <c r="D4" s="35">
        <v>0.05</v>
      </c>
      <c r="E4" s="107">
        <f t="shared" ref="E4:E5" si="1">C4*D4</f>
        <v>0.60000000000000009</v>
      </c>
      <c r="F4" s="110">
        <f>F3+E4</f>
        <v>5.4</v>
      </c>
      <c r="H4" s="168">
        <f t="shared" ref="H4:H69" si="2">IF(YEAR($A4)=2008,$D4*$C4,0)</f>
        <v>0.60000000000000009</v>
      </c>
      <c r="I4" s="168">
        <f t="shared" ref="I4:I69" si="3">IF(YEAR($A4)=2009,$D4*$C4,0)</f>
        <v>0</v>
      </c>
    </row>
    <row r="5" spans="1:10" x14ac:dyDescent="0.2">
      <c r="A5" s="105">
        <v>39464</v>
      </c>
      <c r="B5" s="26" t="s">
        <v>168</v>
      </c>
      <c r="C5" s="25">
        <v>1</v>
      </c>
      <c r="D5" s="35">
        <v>0.34</v>
      </c>
      <c r="E5" s="107">
        <f t="shared" si="1"/>
        <v>0.34</v>
      </c>
      <c r="F5" s="110">
        <f t="shared" ref="F5:F70" si="4">F4+E5</f>
        <v>5.74</v>
      </c>
      <c r="H5" s="168">
        <f t="shared" si="2"/>
        <v>0.34</v>
      </c>
      <c r="I5" s="168">
        <f t="shared" si="3"/>
        <v>0</v>
      </c>
    </row>
    <row r="6" spans="1:10" x14ac:dyDescent="0.2">
      <c r="A6" s="105">
        <v>39464</v>
      </c>
      <c r="B6" s="26" t="s">
        <v>169</v>
      </c>
      <c r="C6" s="25">
        <v>1</v>
      </c>
      <c r="D6" s="35">
        <v>0.34</v>
      </c>
      <c r="E6" s="107">
        <f t="shared" ref="E6:E7" si="5">C6*D6</f>
        <v>0.34</v>
      </c>
      <c r="F6" s="110">
        <f t="shared" si="4"/>
        <v>6.08</v>
      </c>
      <c r="H6" s="168">
        <f t="shared" si="2"/>
        <v>0.34</v>
      </c>
      <c r="I6" s="168">
        <f t="shared" si="3"/>
        <v>0</v>
      </c>
    </row>
    <row r="7" spans="1:10" x14ac:dyDescent="0.2">
      <c r="A7" s="105">
        <v>39464</v>
      </c>
      <c r="B7" s="26" t="s">
        <v>170</v>
      </c>
      <c r="C7" s="25">
        <v>1</v>
      </c>
      <c r="D7" s="35">
        <v>0.34</v>
      </c>
      <c r="E7" s="107">
        <f t="shared" si="5"/>
        <v>0.34</v>
      </c>
      <c r="F7" s="110">
        <f t="shared" si="4"/>
        <v>6.42</v>
      </c>
      <c r="H7" s="168">
        <f t="shared" si="2"/>
        <v>0.34</v>
      </c>
      <c r="I7" s="168">
        <f t="shared" si="3"/>
        <v>0</v>
      </c>
    </row>
    <row r="8" spans="1:10" x14ac:dyDescent="0.2">
      <c r="A8" s="105">
        <v>39465</v>
      </c>
      <c r="B8" s="26" t="s">
        <v>171</v>
      </c>
      <c r="C8" s="25">
        <v>1</v>
      </c>
      <c r="D8" s="35">
        <v>0.34</v>
      </c>
      <c r="E8" s="107">
        <f t="shared" ref="E8:E16" si="6">C8*D8</f>
        <v>0.34</v>
      </c>
      <c r="F8" s="110">
        <f t="shared" si="4"/>
        <v>6.76</v>
      </c>
      <c r="H8" s="168">
        <f t="shared" si="2"/>
        <v>0.34</v>
      </c>
      <c r="I8" s="168">
        <f t="shared" si="3"/>
        <v>0</v>
      </c>
    </row>
    <row r="9" spans="1:10" x14ac:dyDescent="0.2">
      <c r="A9" s="105">
        <v>39466</v>
      </c>
      <c r="B9" s="26" t="s">
        <v>172</v>
      </c>
      <c r="C9" s="25">
        <v>12</v>
      </c>
      <c r="D9" s="35">
        <v>0.08</v>
      </c>
      <c r="E9" s="107">
        <f t="shared" si="6"/>
        <v>0.96</v>
      </c>
      <c r="F9" s="110">
        <f t="shared" si="4"/>
        <v>7.72</v>
      </c>
      <c r="H9" s="168">
        <f t="shared" si="2"/>
        <v>0.96</v>
      </c>
      <c r="I9" s="168">
        <f t="shared" si="3"/>
        <v>0</v>
      </c>
    </row>
    <row r="10" spans="1:10" x14ac:dyDescent="0.2">
      <c r="A10" s="105">
        <v>39466</v>
      </c>
      <c r="B10" s="26" t="s">
        <v>173</v>
      </c>
      <c r="C10" s="25">
        <v>12</v>
      </c>
      <c r="D10" s="35">
        <v>0.05</v>
      </c>
      <c r="E10" s="107">
        <f t="shared" si="6"/>
        <v>0.60000000000000009</v>
      </c>
      <c r="F10" s="110">
        <f t="shared" si="4"/>
        <v>8.32</v>
      </c>
      <c r="H10" s="168">
        <f t="shared" si="2"/>
        <v>0.60000000000000009</v>
      </c>
      <c r="I10" s="168">
        <f t="shared" si="3"/>
        <v>0</v>
      </c>
    </row>
    <row r="11" spans="1:10" x14ac:dyDescent="0.2">
      <c r="A11" s="105">
        <v>39466</v>
      </c>
      <c r="B11" s="26" t="s">
        <v>174</v>
      </c>
      <c r="C11" s="25">
        <v>12</v>
      </c>
      <c r="D11" s="35">
        <v>0.08</v>
      </c>
      <c r="E11" s="107">
        <f t="shared" si="6"/>
        <v>0.96</v>
      </c>
      <c r="F11" s="110">
        <f t="shared" si="4"/>
        <v>9.2800000000000011</v>
      </c>
      <c r="H11" s="168">
        <f t="shared" si="2"/>
        <v>0.96</v>
      </c>
      <c r="I11" s="168">
        <f t="shared" si="3"/>
        <v>0</v>
      </c>
    </row>
    <row r="12" spans="1:10" x14ac:dyDescent="0.2">
      <c r="A12" s="105">
        <v>39470</v>
      </c>
      <c r="B12" s="26" t="s">
        <v>185</v>
      </c>
      <c r="C12" s="25">
        <v>9</v>
      </c>
      <c r="D12" s="35">
        <v>0.08</v>
      </c>
      <c r="E12" s="107">
        <f t="shared" si="6"/>
        <v>0.72</v>
      </c>
      <c r="F12" s="110">
        <f t="shared" si="4"/>
        <v>10.000000000000002</v>
      </c>
      <c r="H12" s="168">
        <f t="shared" si="2"/>
        <v>0.72</v>
      </c>
      <c r="I12" s="168">
        <f t="shared" si="3"/>
        <v>0</v>
      </c>
    </row>
    <row r="13" spans="1:10" x14ac:dyDescent="0.2">
      <c r="A13" s="105">
        <v>39470</v>
      </c>
      <c r="B13" s="26" t="s">
        <v>185</v>
      </c>
      <c r="C13" s="25">
        <v>9</v>
      </c>
      <c r="D13" s="35">
        <v>0.05</v>
      </c>
      <c r="E13" s="107">
        <f t="shared" si="6"/>
        <v>0.45</v>
      </c>
      <c r="F13" s="110">
        <f t="shared" si="4"/>
        <v>10.450000000000001</v>
      </c>
      <c r="H13" s="168">
        <f t="shared" si="2"/>
        <v>0.45</v>
      </c>
      <c r="I13" s="168">
        <f t="shared" si="3"/>
        <v>0</v>
      </c>
    </row>
    <row r="14" spans="1:10" x14ac:dyDescent="0.2">
      <c r="A14" s="105">
        <v>39475</v>
      </c>
      <c r="B14" s="26" t="s">
        <v>188</v>
      </c>
      <c r="C14" s="25">
        <v>80</v>
      </c>
      <c r="D14" s="35">
        <v>0.05</v>
      </c>
      <c r="E14" s="107">
        <f t="shared" si="6"/>
        <v>4</v>
      </c>
      <c r="F14" s="110">
        <f t="shared" si="4"/>
        <v>14.450000000000001</v>
      </c>
      <c r="G14" s="165"/>
      <c r="H14" s="168">
        <f t="shared" si="2"/>
        <v>4</v>
      </c>
      <c r="I14" s="168">
        <f t="shared" si="3"/>
        <v>0</v>
      </c>
    </row>
    <row r="15" spans="1:10" x14ac:dyDescent="0.2">
      <c r="A15" s="105">
        <v>39479</v>
      </c>
      <c r="B15" s="26" t="s">
        <v>189</v>
      </c>
      <c r="C15" s="25">
        <v>80</v>
      </c>
      <c r="D15" s="35">
        <v>0.08</v>
      </c>
      <c r="E15" s="107">
        <f t="shared" si="6"/>
        <v>6.4</v>
      </c>
      <c r="F15" s="110">
        <f t="shared" si="4"/>
        <v>20.85</v>
      </c>
      <c r="H15" s="168">
        <f t="shared" si="2"/>
        <v>6.4</v>
      </c>
      <c r="I15" s="168">
        <f t="shared" si="3"/>
        <v>0</v>
      </c>
    </row>
    <row r="16" spans="1:10" x14ac:dyDescent="0.2">
      <c r="A16" s="105">
        <v>39479</v>
      </c>
      <c r="B16" s="26" t="s">
        <v>190</v>
      </c>
      <c r="C16" s="25">
        <v>7</v>
      </c>
      <c r="D16" s="35">
        <v>0.24</v>
      </c>
      <c r="E16" s="107">
        <f t="shared" si="6"/>
        <v>1.68</v>
      </c>
      <c r="F16" s="110">
        <f t="shared" si="4"/>
        <v>22.53</v>
      </c>
      <c r="H16" s="168">
        <f t="shared" si="2"/>
        <v>1.68</v>
      </c>
      <c r="I16" s="168">
        <f t="shared" si="3"/>
        <v>0</v>
      </c>
    </row>
    <row r="17" spans="1:9" x14ac:dyDescent="0.2">
      <c r="A17" s="105">
        <v>39489</v>
      </c>
      <c r="B17" s="26" t="s">
        <v>699</v>
      </c>
      <c r="E17" s="107">
        <v>-22.53</v>
      </c>
      <c r="F17" s="110">
        <f t="shared" si="4"/>
        <v>0</v>
      </c>
      <c r="H17" s="168">
        <f t="shared" si="2"/>
        <v>0</v>
      </c>
      <c r="I17" s="168">
        <f t="shared" si="3"/>
        <v>0</v>
      </c>
    </row>
    <row r="18" spans="1:9" x14ac:dyDescent="0.2">
      <c r="A18" s="105">
        <v>39490</v>
      </c>
      <c r="B18" s="26" t="s">
        <v>214</v>
      </c>
      <c r="C18" s="25">
        <v>2</v>
      </c>
      <c r="D18" s="35">
        <v>0.05</v>
      </c>
      <c r="E18" s="107">
        <f>D18*C18</f>
        <v>0.1</v>
      </c>
      <c r="F18" s="110">
        <f t="shared" si="4"/>
        <v>0.1</v>
      </c>
      <c r="H18" s="168">
        <f t="shared" si="2"/>
        <v>0.1</v>
      </c>
      <c r="I18" s="168">
        <f t="shared" si="3"/>
        <v>0</v>
      </c>
    </row>
    <row r="19" spans="1:9" x14ac:dyDescent="0.2">
      <c r="A19" s="105">
        <v>39490</v>
      </c>
      <c r="B19" s="26" t="s">
        <v>210</v>
      </c>
      <c r="C19" s="25">
        <v>3</v>
      </c>
      <c r="D19" s="35">
        <v>0.24</v>
      </c>
      <c r="E19" s="107">
        <f t="shared" ref="E19:E103" si="7">D19*C19</f>
        <v>0.72</v>
      </c>
      <c r="F19" s="110">
        <f t="shared" si="4"/>
        <v>0.82</v>
      </c>
      <c r="H19" s="168">
        <f t="shared" si="2"/>
        <v>0.72</v>
      </c>
      <c r="I19" s="168">
        <f t="shared" si="3"/>
        <v>0</v>
      </c>
    </row>
    <row r="20" spans="1:9" x14ac:dyDescent="0.2">
      <c r="A20" s="105">
        <v>39490</v>
      </c>
      <c r="B20" s="26" t="s">
        <v>211</v>
      </c>
      <c r="C20" s="25">
        <v>56</v>
      </c>
      <c r="D20" s="35">
        <v>0.08</v>
      </c>
      <c r="E20" s="107">
        <f t="shared" si="7"/>
        <v>4.4800000000000004</v>
      </c>
      <c r="F20" s="110">
        <f t="shared" si="4"/>
        <v>5.3000000000000007</v>
      </c>
      <c r="H20" s="168">
        <f t="shared" si="2"/>
        <v>4.4800000000000004</v>
      </c>
      <c r="I20" s="168">
        <f t="shared" si="3"/>
        <v>0</v>
      </c>
    </row>
    <row r="21" spans="1:9" x14ac:dyDescent="0.2">
      <c r="A21" s="105">
        <v>39490</v>
      </c>
      <c r="B21" s="26" t="s">
        <v>212</v>
      </c>
      <c r="C21" s="25">
        <v>56</v>
      </c>
      <c r="D21" s="35">
        <v>0.08</v>
      </c>
      <c r="E21" s="107">
        <f t="shared" si="7"/>
        <v>4.4800000000000004</v>
      </c>
      <c r="F21" s="110">
        <f t="shared" si="4"/>
        <v>9.7800000000000011</v>
      </c>
      <c r="H21" s="168">
        <f t="shared" si="2"/>
        <v>4.4800000000000004</v>
      </c>
      <c r="I21" s="168">
        <f t="shared" si="3"/>
        <v>0</v>
      </c>
    </row>
    <row r="22" spans="1:9" x14ac:dyDescent="0.2">
      <c r="A22" s="105">
        <v>39490</v>
      </c>
      <c r="B22" s="26" t="s">
        <v>213</v>
      </c>
      <c r="C22" s="25">
        <v>56</v>
      </c>
      <c r="D22" s="35">
        <v>0.05</v>
      </c>
      <c r="E22" s="107">
        <f t="shared" si="7"/>
        <v>2.8000000000000003</v>
      </c>
      <c r="F22" s="110">
        <f t="shared" si="4"/>
        <v>12.580000000000002</v>
      </c>
      <c r="H22" s="168">
        <f t="shared" si="2"/>
        <v>2.8000000000000003</v>
      </c>
      <c r="I22" s="168">
        <f t="shared" si="3"/>
        <v>0</v>
      </c>
    </row>
    <row r="23" spans="1:9" x14ac:dyDescent="0.2">
      <c r="A23" s="105">
        <v>39502</v>
      </c>
      <c r="B23" s="26" t="s">
        <v>221</v>
      </c>
      <c r="C23" s="25">
        <v>80</v>
      </c>
      <c r="D23" s="35">
        <v>0.08</v>
      </c>
      <c r="E23" s="107">
        <f t="shared" si="7"/>
        <v>6.4</v>
      </c>
      <c r="F23" s="110">
        <f t="shared" si="4"/>
        <v>18.980000000000004</v>
      </c>
      <c r="H23" s="168">
        <f t="shared" si="2"/>
        <v>6.4</v>
      </c>
      <c r="I23" s="168">
        <f t="shared" si="3"/>
        <v>0</v>
      </c>
    </row>
    <row r="24" spans="1:9" x14ac:dyDescent="0.2">
      <c r="A24" s="105">
        <v>39502</v>
      </c>
      <c r="B24" s="26" t="s">
        <v>222</v>
      </c>
      <c r="C24" s="25">
        <v>60</v>
      </c>
      <c r="D24" s="35">
        <v>0.05</v>
      </c>
      <c r="E24" s="107">
        <f t="shared" si="7"/>
        <v>3</v>
      </c>
      <c r="F24" s="110">
        <f t="shared" si="4"/>
        <v>21.980000000000004</v>
      </c>
      <c r="H24" s="168">
        <f t="shared" si="2"/>
        <v>3</v>
      </c>
      <c r="I24" s="168">
        <f t="shared" si="3"/>
        <v>0</v>
      </c>
    </row>
    <row r="25" spans="1:9" x14ac:dyDescent="0.2">
      <c r="A25" s="105">
        <v>39503</v>
      </c>
      <c r="B25" s="26" t="s">
        <v>223</v>
      </c>
      <c r="C25" s="25">
        <v>6</v>
      </c>
      <c r="D25" s="35">
        <v>0.24</v>
      </c>
      <c r="E25" s="107">
        <f t="shared" si="7"/>
        <v>1.44</v>
      </c>
      <c r="F25" s="110">
        <f t="shared" si="4"/>
        <v>23.420000000000005</v>
      </c>
      <c r="H25" s="168">
        <f t="shared" si="2"/>
        <v>1.44</v>
      </c>
      <c r="I25" s="168">
        <f t="shared" si="3"/>
        <v>0</v>
      </c>
    </row>
    <row r="26" spans="1:9" x14ac:dyDescent="0.2">
      <c r="A26" s="105">
        <v>39504</v>
      </c>
      <c r="B26" s="26" t="s">
        <v>167</v>
      </c>
      <c r="C26" s="25">
        <v>9</v>
      </c>
      <c r="D26" s="35">
        <v>0.05</v>
      </c>
      <c r="E26" s="107">
        <f t="shared" si="7"/>
        <v>0.45</v>
      </c>
      <c r="F26" s="110">
        <f t="shared" si="4"/>
        <v>23.870000000000005</v>
      </c>
      <c r="G26" s="165"/>
      <c r="H26" s="168">
        <f t="shared" si="2"/>
        <v>0.45</v>
      </c>
      <c r="I26" s="168">
        <f t="shared" si="3"/>
        <v>0</v>
      </c>
    </row>
    <row r="27" spans="1:9" x14ac:dyDescent="0.2">
      <c r="A27" s="105">
        <v>39512</v>
      </c>
      <c r="B27" s="26" t="s">
        <v>185</v>
      </c>
      <c r="C27" s="25">
        <v>12</v>
      </c>
      <c r="D27" s="35">
        <v>0.13</v>
      </c>
      <c r="E27" s="107">
        <f t="shared" si="7"/>
        <v>1.56</v>
      </c>
      <c r="F27" s="110">
        <f t="shared" si="4"/>
        <v>25.430000000000003</v>
      </c>
      <c r="H27" s="168">
        <f t="shared" si="2"/>
        <v>1.56</v>
      </c>
      <c r="I27" s="168">
        <f t="shared" si="3"/>
        <v>0</v>
      </c>
    </row>
    <row r="28" spans="1:9" x14ac:dyDescent="0.2">
      <c r="A28" s="105">
        <v>39512</v>
      </c>
      <c r="B28" s="26" t="s">
        <v>230</v>
      </c>
      <c r="C28" s="25">
        <v>4</v>
      </c>
      <c r="D28" s="35">
        <v>0.05</v>
      </c>
      <c r="E28" s="107">
        <f t="shared" si="7"/>
        <v>0.2</v>
      </c>
      <c r="F28" s="110">
        <f t="shared" si="4"/>
        <v>25.630000000000003</v>
      </c>
      <c r="H28" s="168">
        <f t="shared" si="2"/>
        <v>0.2</v>
      </c>
      <c r="I28" s="168">
        <f t="shared" si="3"/>
        <v>0</v>
      </c>
    </row>
    <row r="29" spans="1:9" x14ac:dyDescent="0.2">
      <c r="A29" s="105">
        <v>39512</v>
      </c>
      <c r="B29" s="26" t="s">
        <v>231</v>
      </c>
      <c r="C29" s="25">
        <v>2</v>
      </c>
      <c r="D29" s="35">
        <v>0.34</v>
      </c>
      <c r="E29" s="107">
        <f t="shared" si="7"/>
        <v>0.68</v>
      </c>
      <c r="F29" s="110">
        <f t="shared" si="4"/>
        <v>26.310000000000002</v>
      </c>
      <c r="H29" s="168">
        <f t="shared" si="2"/>
        <v>0.68</v>
      </c>
      <c r="I29" s="168">
        <f t="shared" si="3"/>
        <v>0</v>
      </c>
    </row>
    <row r="30" spans="1:9" x14ac:dyDescent="0.2">
      <c r="A30" s="105">
        <v>39517</v>
      </c>
      <c r="B30" s="26" t="s">
        <v>699</v>
      </c>
      <c r="C30" s="25">
        <v>1</v>
      </c>
      <c r="D30" s="35">
        <v>-26.31</v>
      </c>
      <c r="E30" s="107">
        <f t="shared" si="7"/>
        <v>-26.31</v>
      </c>
      <c r="F30" s="110">
        <f t="shared" si="4"/>
        <v>0</v>
      </c>
      <c r="H30" s="168">
        <f t="shared" si="2"/>
        <v>-26.31</v>
      </c>
      <c r="I30" s="168">
        <f t="shared" si="3"/>
        <v>0</v>
      </c>
    </row>
    <row r="31" spans="1:9" x14ac:dyDescent="0.2">
      <c r="A31" s="105">
        <v>39518</v>
      </c>
      <c r="B31" s="26" t="s">
        <v>232</v>
      </c>
      <c r="C31" s="25">
        <v>60</v>
      </c>
      <c r="D31" s="35">
        <v>0.08</v>
      </c>
      <c r="E31" s="107">
        <f t="shared" si="7"/>
        <v>4.8</v>
      </c>
      <c r="F31" s="110">
        <f t="shared" si="4"/>
        <v>4.8</v>
      </c>
      <c r="H31" s="168">
        <f t="shared" si="2"/>
        <v>4.8</v>
      </c>
      <c r="I31" s="168">
        <f t="shared" si="3"/>
        <v>0</v>
      </c>
    </row>
    <row r="32" spans="1:9" x14ac:dyDescent="0.2">
      <c r="A32" s="105">
        <v>39518</v>
      </c>
      <c r="B32" s="26" t="s">
        <v>233</v>
      </c>
      <c r="C32" s="25">
        <v>60</v>
      </c>
      <c r="D32" s="35">
        <v>0.08</v>
      </c>
      <c r="E32" s="107">
        <f t="shared" si="7"/>
        <v>4.8</v>
      </c>
      <c r="F32" s="110">
        <f t="shared" si="4"/>
        <v>9.6</v>
      </c>
      <c r="H32" s="168">
        <f t="shared" si="2"/>
        <v>4.8</v>
      </c>
      <c r="I32" s="168">
        <f t="shared" si="3"/>
        <v>0</v>
      </c>
    </row>
    <row r="33" spans="1:9" x14ac:dyDescent="0.2">
      <c r="A33" s="105">
        <v>39520</v>
      </c>
      <c r="B33" s="26" t="s">
        <v>235</v>
      </c>
      <c r="C33" s="25">
        <v>3</v>
      </c>
      <c r="D33" s="35">
        <v>0.24</v>
      </c>
      <c r="E33" s="107">
        <f t="shared" si="7"/>
        <v>0.72</v>
      </c>
      <c r="F33" s="110">
        <f t="shared" si="4"/>
        <v>10.32</v>
      </c>
      <c r="H33" s="168">
        <f t="shared" si="2"/>
        <v>0.72</v>
      </c>
      <c r="I33" s="168">
        <f t="shared" si="3"/>
        <v>0</v>
      </c>
    </row>
    <row r="34" spans="1:9" x14ac:dyDescent="0.2">
      <c r="A34" s="105">
        <v>39527</v>
      </c>
      <c r="B34" s="26" t="s">
        <v>236</v>
      </c>
      <c r="C34" s="25">
        <v>10</v>
      </c>
      <c r="D34" s="35">
        <v>0.05</v>
      </c>
      <c r="E34" s="107">
        <f t="shared" si="7"/>
        <v>0.5</v>
      </c>
      <c r="F34" s="110">
        <f t="shared" si="4"/>
        <v>10.82</v>
      </c>
      <c r="H34" s="168">
        <f t="shared" si="2"/>
        <v>0.5</v>
      </c>
      <c r="I34" s="168">
        <f t="shared" si="3"/>
        <v>0</v>
      </c>
    </row>
    <row r="35" spans="1:9" x14ac:dyDescent="0.2">
      <c r="A35" s="105">
        <v>39531</v>
      </c>
      <c r="B35" s="26" t="s">
        <v>323</v>
      </c>
      <c r="C35" s="25">
        <v>60</v>
      </c>
      <c r="D35" s="35">
        <v>0.05</v>
      </c>
      <c r="E35" s="107">
        <f t="shared" si="7"/>
        <v>3</v>
      </c>
      <c r="F35" s="110">
        <f t="shared" si="4"/>
        <v>13.82</v>
      </c>
      <c r="H35" s="168">
        <f t="shared" si="2"/>
        <v>3</v>
      </c>
      <c r="I35" s="168">
        <f t="shared" si="3"/>
        <v>0</v>
      </c>
    </row>
    <row r="36" spans="1:9" x14ac:dyDescent="0.2">
      <c r="A36" s="105">
        <v>39531</v>
      </c>
      <c r="B36" s="26" t="s">
        <v>324</v>
      </c>
      <c r="C36" s="25">
        <v>80</v>
      </c>
      <c r="D36" s="35">
        <v>0.08</v>
      </c>
      <c r="E36" s="107">
        <f t="shared" si="7"/>
        <v>6.4</v>
      </c>
      <c r="F36" s="110">
        <f t="shared" si="4"/>
        <v>20.22</v>
      </c>
      <c r="H36" s="168">
        <f t="shared" si="2"/>
        <v>6.4</v>
      </c>
      <c r="I36" s="168">
        <f t="shared" si="3"/>
        <v>0</v>
      </c>
    </row>
    <row r="37" spans="1:9" x14ac:dyDescent="0.2">
      <c r="A37" s="105">
        <v>39531</v>
      </c>
      <c r="B37" s="26" t="s">
        <v>325</v>
      </c>
      <c r="C37" s="25">
        <v>80</v>
      </c>
      <c r="D37" s="35">
        <v>0.05</v>
      </c>
      <c r="E37" s="107">
        <f t="shared" si="7"/>
        <v>4</v>
      </c>
      <c r="F37" s="110">
        <f t="shared" si="4"/>
        <v>24.22</v>
      </c>
      <c r="H37" s="168">
        <f t="shared" si="2"/>
        <v>4</v>
      </c>
      <c r="I37" s="168">
        <f t="shared" si="3"/>
        <v>0</v>
      </c>
    </row>
    <row r="38" spans="1:9" x14ac:dyDescent="0.2">
      <c r="A38" s="105">
        <v>39534</v>
      </c>
      <c r="B38" s="26" t="s">
        <v>223</v>
      </c>
      <c r="C38" s="25">
        <v>7</v>
      </c>
      <c r="D38" s="35">
        <v>0.24</v>
      </c>
      <c r="E38" s="107">
        <f t="shared" si="7"/>
        <v>1.68</v>
      </c>
      <c r="F38" s="110">
        <f t="shared" si="4"/>
        <v>25.9</v>
      </c>
      <c r="G38" s="165"/>
      <c r="H38" s="168">
        <f t="shared" si="2"/>
        <v>1.68</v>
      </c>
      <c r="I38" s="168">
        <f t="shared" si="3"/>
        <v>0</v>
      </c>
    </row>
    <row r="39" spans="1:9" x14ac:dyDescent="0.2">
      <c r="A39" s="105">
        <v>39545</v>
      </c>
      <c r="B39" s="26" t="s">
        <v>167</v>
      </c>
      <c r="C39" s="25">
        <v>10</v>
      </c>
      <c r="D39" s="35">
        <v>0.05</v>
      </c>
      <c r="E39" s="107">
        <f t="shared" si="7"/>
        <v>0.5</v>
      </c>
      <c r="F39" s="110">
        <f t="shared" si="4"/>
        <v>26.4</v>
      </c>
      <c r="H39" s="168">
        <f t="shared" si="2"/>
        <v>0.5</v>
      </c>
      <c r="I39" s="168">
        <f t="shared" si="3"/>
        <v>0</v>
      </c>
    </row>
    <row r="40" spans="1:9" x14ac:dyDescent="0.2">
      <c r="A40" s="105">
        <v>39545</v>
      </c>
      <c r="B40" s="26" t="s">
        <v>185</v>
      </c>
      <c r="C40" s="25">
        <v>10</v>
      </c>
      <c r="D40" s="35">
        <v>0.08</v>
      </c>
      <c r="E40" s="107">
        <f t="shared" si="7"/>
        <v>0.8</v>
      </c>
      <c r="F40" s="110">
        <f t="shared" si="4"/>
        <v>27.2</v>
      </c>
      <c r="H40" s="168">
        <f t="shared" si="2"/>
        <v>0.8</v>
      </c>
      <c r="I40" s="168">
        <f t="shared" si="3"/>
        <v>0</v>
      </c>
    </row>
    <row r="41" spans="1:9" x14ac:dyDescent="0.2">
      <c r="A41" s="105">
        <v>39546</v>
      </c>
      <c r="B41" s="26" t="s">
        <v>337</v>
      </c>
      <c r="C41" s="25">
        <v>1</v>
      </c>
      <c r="D41" s="35">
        <v>0.36</v>
      </c>
      <c r="E41" s="107">
        <f t="shared" si="7"/>
        <v>0.36</v>
      </c>
      <c r="F41" s="110">
        <f t="shared" si="4"/>
        <v>27.56</v>
      </c>
      <c r="H41" s="168">
        <f t="shared" si="2"/>
        <v>0.36</v>
      </c>
      <c r="I41" s="168">
        <f t="shared" si="3"/>
        <v>0</v>
      </c>
    </row>
    <row r="42" spans="1:9" x14ac:dyDescent="0.2">
      <c r="A42" s="105">
        <v>39546</v>
      </c>
      <c r="B42" s="26" t="s">
        <v>338</v>
      </c>
      <c r="C42" s="25">
        <v>10</v>
      </c>
      <c r="D42" s="35">
        <v>0.08</v>
      </c>
      <c r="E42" s="107">
        <f t="shared" si="7"/>
        <v>0.8</v>
      </c>
      <c r="F42" s="110">
        <f t="shared" si="4"/>
        <v>28.36</v>
      </c>
      <c r="H42" s="168">
        <f t="shared" si="2"/>
        <v>0.8</v>
      </c>
      <c r="I42" s="168">
        <f t="shared" si="3"/>
        <v>0</v>
      </c>
    </row>
    <row r="43" spans="1:9" x14ac:dyDescent="0.2">
      <c r="A43" s="105">
        <v>39552</v>
      </c>
      <c r="B43" s="26" t="s">
        <v>340</v>
      </c>
      <c r="C43" s="25">
        <v>60</v>
      </c>
      <c r="D43" s="35">
        <v>0.08</v>
      </c>
      <c r="E43" s="107">
        <f t="shared" si="7"/>
        <v>4.8</v>
      </c>
      <c r="F43" s="110">
        <f t="shared" si="4"/>
        <v>33.159999999999997</v>
      </c>
      <c r="H43" s="168">
        <f t="shared" si="2"/>
        <v>4.8</v>
      </c>
      <c r="I43" s="168">
        <f t="shared" si="3"/>
        <v>0</v>
      </c>
    </row>
    <row r="44" spans="1:9" x14ac:dyDescent="0.2">
      <c r="A44" s="105">
        <v>39553</v>
      </c>
      <c r="B44" s="26" t="s">
        <v>341</v>
      </c>
      <c r="C44" s="25">
        <v>3</v>
      </c>
      <c r="D44" s="35">
        <v>0.27</v>
      </c>
      <c r="E44" s="107">
        <f t="shared" si="7"/>
        <v>0.81</v>
      </c>
      <c r="F44" s="110">
        <f t="shared" si="4"/>
        <v>33.97</v>
      </c>
      <c r="H44" s="168">
        <f t="shared" si="2"/>
        <v>0.81</v>
      </c>
      <c r="I44" s="168">
        <f t="shared" si="3"/>
        <v>0</v>
      </c>
    </row>
    <row r="45" spans="1:9" x14ac:dyDescent="0.2">
      <c r="A45" s="105">
        <v>39553</v>
      </c>
      <c r="B45" s="26" t="s">
        <v>342</v>
      </c>
      <c r="C45" s="25">
        <v>60</v>
      </c>
      <c r="D45" s="35">
        <v>0.05</v>
      </c>
      <c r="E45" s="107">
        <f t="shared" si="7"/>
        <v>3</v>
      </c>
      <c r="F45" s="110">
        <f t="shared" si="4"/>
        <v>36.97</v>
      </c>
      <c r="G45" s="165"/>
      <c r="H45" s="168">
        <f t="shared" si="2"/>
        <v>3</v>
      </c>
      <c r="I45" s="168">
        <f t="shared" si="3"/>
        <v>0</v>
      </c>
    </row>
    <row r="46" spans="1:9" x14ac:dyDescent="0.2">
      <c r="A46" s="105">
        <v>39584</v>
      </c>
      <c r="B46" s="26" t="s">
        <v>343</v>
      </c>
      <c r="C46" s="25">
        <v>1</v>
      </c>
      <c r="D46" s="35">
        <v>0.27</v>
      </c>
      <c r="E46" s="107">
        <f t="shared" si="7"/>
        <v>0.27</v>
      </c>
      <c r="F46" s="110">
        <f t="shared" si="4"/>
        <v>37.24</v>
      </c>
      <c r="H46" s="168">
        <f t="shared" si="2"/>
        <v>0.27</v>
      </c>
      <c r="I46" s="168">
        <f t="shared" si="3"/>
        <v>0</v>
      </c>
    </row>
    <row r="47" spans="1:9" x14ac:dyDescent="0.2">
      <c r="A47" s="105">
        <v>39592</v>
      </c>
      <c r="B47" s="26" t="s">
        <v>355</v>
      </c>
      <c r="C47" s="25">
        <v>80</v>
      </c>
      <c r="D47" s="35">
        <v>0.08</v>
      </c>
      <c r="E47" s="107">
        <f t="shared" si="7"/>
        <v>6.4</v>
      </c>
      <c r="F47" s="110">
        <f t="shared" si="4"/>
        <v>43.64</v>
      </c>
      <c r="H47" s="168">
        <f t="shared" si="2"/>
        <v>6.4</v>
      </c>
      <c r="I47" s="168">
        <f t="shared" si="3"/>
        <v>0</v>
      </c>
    </row>
    <row r="48" spans="1:9" x14ac:dyDescent="0.2">
      <c r="A48" s="105">
        <v>39592</v>
      </c>
      <c r="B48" s="26" t="s">
        <v>356</v>
      </c>
      <c r="C48" s="25">
        <v>63</v>
      </c>
      <c r="D48" s="35">
        <v>0.05</v>
      </c>
      <c r="E48" s="107">
        <f t="shared" si="7"/>
        <v>3.1500000000000004</v>
      </c>
      <c r="F48" s="110">
        <f t="shared" si="4"/>
        <v>46.79</v>
      </c>
      <c r="H48" s="168">
        <f t="shared" si="2"/>
        <v>3.1500000000000004</v>
      </c>
      <c r="I48" s="168">
        <f t="shared" si="3"/>
        <v>0</v>
      </c>
    </row>
    <row r="49" spans="1:9" x14ac:dyDescent="0.2">
      <c r="A49" s="105">
        <v>39592</v>
      </c>
      <c r="B49" s="26" t="s">
        <v>357</v>
      </c>
      <c r="C49" s="25">
        <v>40</v>
      </c>
      <c r="D49" s="35">
        <v>0.05</v>
      </c>
      <c r="E49" s="107">
        <f t="shared" si="7"/>
        <v>2</v>
      </c>
      <c r="F49" s="110">
        <f t="shared" si="4"/>
        <v>48.79</v>
      </c>
      <c r="H49" s="168">
        <f t="shared" si="2"/>
        <v>2</v>
      </c>
      <c r="I49" s="168">
        <f t="shared" si="3"/>
        <v>0</v>
      </c>
    </row>
    <row r="50" spans="1:9" x14ac:dyDescent="0.2">
      <c r="A50" s="105">
        <v>39594</v>
      </c>
      <c r="B50" s="26" t="s">
        <v>223</v>
      </c>
      <c r="C50" s="25">
        <v>7</v>
      </c>
      <c r="D50" s="35">
        <v>0.27</v>
      </c>
      <c r="E50" s="107">
        <f t="shared" si="7"/>
        <v>1.8900000000000001</v>
      </c>
      <c r="F50" s="110">
        <f t="shared" si="4"/>
        <v>50.68</v>
      </c>
      <c r="H50" s="168">
        <f t="shared" si="2"/>
        <v>1.8900000000000001</v>
      </c>
      <c r="I50" s="168">
        <f t="shared" si="3"/>
        <v>0</v>
      </c>
    </row>
    <row r="51" spans="1:9" x14ac:dyDescent="0.2">
      <c r="A51" s="105">
        <v>39608</v>
      </c>
      <c r="B51" s="26" t="s">
        <v>699</v>
      </c>
      <c r="C51" s="25">
        <v>1</v>
      </c>
      <c r="D51" s="35">
        <v>-50.68</v>
      </c>
      <c r="E51" s="107">
        <f t="shared" si="7"/>
        <v>-50.68</v>
      </c>
      <c r="F51" s="110">
        <f t="shared" si="4"/>
        <v>0</v>
      </c>
      <c r="H51" s="168">
        <f t="shared" si="2"/>
        <v>-50.68</v>
      </c>
      <c r="I51" s="168">
        <f t="shared" si="3"/>
        <v>0</v>
      </c>
    </row>
    <row r="52" spans="1:9" x14ac:dyDescent="0.2">
      <c r="A52" s="105">
        <v>39608</v>
      </c>
      <c r="B52" s="26" t="s">
        <v>161</v>
      </c>
      <c r="C52" s="25">
        <v>60</v>
      </c>
      <c r="D52" s="35">
        <v>0.08</v>
      </c>
      <c r="E52" s="107">
        <f t="shared" si="7"/>
        <v>4.8</v>
      </c>
      <c r="F52" s="110">
        <f t="shared" si="4"/>
        <v>4.8</v>
      </c>
      <c r="H52" s="168">
        <f t="shared" si="2"/>
        <v>4.8</v>
      </c>
      <c r="I52" s="168">
        <f t="shared" si="3"/>
        <v>0</v>
      </c>
    </row>
    <row r="53" spans="1:9" x14ac:dyDescent="0.2">
      <c r="A53" s="105">
        <v>39609</v>
      </c>
      <c r="B53" s="26" t="s">
        <v>451</v>
      </c>
      <c r="C53" s="25">
        <v>60</v>
      </c>
      <c r="D53" s="35">
        <v>0.05</v>
      </c>
      <c r="E53" s="107">
        <f t="shared" si="7"/>
        <v>3</v>
      </c>
      <c r="F53" s="110">
        <f t="shared" si="4"/>
        <v>7.8</v>
      </c>
      <c r="H53" s="168">
        <f t="shared" si="2"/>
        <v>3</v>
      </c>
      <c r="I53" s="168">
        <f t="shared" si="3"/>
        <v>0</v>
      </c>
    </row>
    <row r="54" spans="1:9" x14ac:dyDescent="0.2">
      <c r="A54" s="105">
        <v>39609</v>
      </c>
      <c r="B54" s="26" t="s">
        <v>452</v>
      </c>
      <c r="C54" s="25">
        <v>4</v>
      </c>
      <c r="D54" s="35">
        <v>0.27</v>
      </c>
      <c r="E54" s="107">
        <f t="shared" si="7"/>
        <v>1.08</v>
      </c>
      <c r="F54" s="110">
        <f t="shared" si="4"/>
        <v>8.879999999999999</v>
      </c>
      <c r="H54" s="168">
        <f t="shared" si="2"/>
        <v>1.08</v>
      </c>
      <c r="I54" s="168">
        <f t="shared" si="3"/>
        <v>0</v>
      </c>
    </row>
    <row r="55" spans="1:9" x14ac:dyDescent="0.2">
      <c r="A55" s="105">
        <v>39618</v>
      </c>
      <c r="B55" s="26" t="s">
        <v>167</v>
      </c>
      <c r="C55" s="25">
        <v>10</v>
      </c>
      <c r="D55" s="35">
        <v>0.05</v>
      </c>
      <c r="E55" s="107">
        <f t="shared" si="7"/>
        <v>0.5</v>
      </c>
      <c r="F55" s="110">
        <f t="shared" si="4"/>
        <v>9.379999999999999</v>
      </c>
      <c r="H55" s="168">
        <f t="shared" si="2"/>
        <v>0.5</v>
      </c>
      <c r="I55" s="168">
        <f t="shared" si="3"/>
        <v>0</v>
      </c>
    </row>
    <row r="56" spans="1:9" x14ac:dyDescent="0.2">
      <c r="A56" s="105">
        <v>39627</v>
      </c>
      <c r="B56" s="26" t="s">
        <v>463</v>
      </c>
      <c r="C56" s="25">
        <v>60</v>
      </c>
      <c r="D56" s="35">
        <v>0.05</v>
      </c>
      <c r="E56" s="107">
        <f t="shared" si="7"/>
        <v>3</v>
      </c>
      <c r="F56" s="110">
        <f t="shared" si="4"/>
        <v>12.379999999999999</v>
      </c>
      <c r="H56" s="168">
        <f t="shared" si="2"/>
        <v>3</v>
      </c>
      <c r="I56" s="168">
        <f t="shared" si="3"/>
        <v>0</v>
      </c>
    </row>
    <row r="57" spans="1:9" x14ac:dyDescent="0.2">
      <c r="A57" s="105">
        <v>39627</v>
      </c>
      <c r="B57" s="26" t="s">
        <v>223</v>
      </c>
      <c r="C57" s="25">
        <v>7</v>
      </c>
      <c r="D57" s="35">
        <v>0.27</v>
      </c>
      <c r="E57" s="107">
        <f t="shared" si="7"/>
        <v>1.8900000000000001</v>
      </c>
      <c r="F57" s="110">
        <f t="shared" si="4"/>
        <v>14.27</v>
      </c>
      <c r="H57" s="168">
        <f t="shared" si="2"/>
        <v>1.8900000000000001</v>
      </c>
      <c r="I57" s="168">
        <f t="shared" si="3"/>
        <v>0</v>
      </c>
    </row>
    <row r="58" spans="1:9" x14ac:dyDescent="0.2">
      <c r="A58" s="105">
        <v>39627</v>
      </c>
      <c r="B58" s="26" t="s">
        <v>464</v>
      </c>
      <c r="C58" s="25">
        <v>71</v>
      </c>
      <c r="D58" s="35">
        <v>0.08</v>
      </c>
      <c r="E58" s="107">
        <f t="shared" si="7"/>
        <v>5.68</v>
      </c>
      <c r="F58" s="110">
        <f t="shared" si="4"/>
        <v>19.95</v>
      </c>
      <c r="H58" s="168">
        <f t="shared" si="2"/>
        <v>5.68</v>
      </c>
      <c r="I58" s="168">
        <f t="shared" si="3"/>
        <v>0</v>
      </c>
    </row>
    <row r="59" spans="1:9" x14ac:dyDescent="0.2">
      <c r="A59" s="105">
        <v>39639</v>
      </c>
      <c r="B59" s="26" t="s">
        <v>185</v>
      </c>
      <c r="C59" s="25">
        <v>10</v>
      </c>
      <c r="D59" s="35">
        <v>0.08</v>
      </c>
      <c r="E59" s="107">
        <f t="shared" si="7"/>
        <v>0.8</v>
      </c>
      <c r="F59" s="110">
        <f t="shared" si="4"/>
        <v>20.75</v>
      </c>
      <c r="H59" s="168">
        <f t="shared" si="2"/>
        <v>0.8</v>
      </c>
      <c r="I59" s="168">
        <f t="shared" si="3"/>
        <v>0</v>
      </c>
    </row>
    <row r="60" spans="1:9" x14ac:dyDescent="0.2">
      <c r="A60" s="105">
        <v>39639</v>
      </c>
      <c r="B60" s="26" t="s">
        <v>490</v>
      </c>
      <c r="C60" s="25">
        <v>1</v>
      </c>
      <c r="D60" s="35">
        <v>0.05</v>
      </c>
      <c r="E60" s="107">
        <f t="shared" si="7"/>
        <v>0.05</v>
      </c>
      <c r="F60" s="110">
        <f t="shared" si="4"/>
        <v>20.8</v>
      </c>
      <c r="H60" s="168">
        <f t="shared" si="2"/>
        <v>0.05</v>
      </c>
      <c r="I60" s="168">
        <f t="shared" si="3"/>
        <v>0</v>
      </c>
    </row>
    <row r="61" spans="1:9" x14ac:dyDescent="0.2">
      <c r="A61" s="105">
        <v>39639</v>
      </c>
      <c r="B61" s="26" t="s">
        <v>491</v>
      </c>
      <c r="C61" s="25">
        <v>1</v>
      </c>
      <c r="D61" s="35">
        <v>0.36</v>
      </c>
      <c r="E61" s="107">
        <f t="shared" si="7"/>
        <v>0.36</v>
      </c>
      <c r="F61" s="110">
        <f t="shared" si="4"/>
        <v>21.16</v>
      </c>
      <c r="H61" s="168">
        <f t="shared" si="2"/>
        <v>0.36</v>
      </c>
      <c r="I61" s="168">
        <f t="shared" si="3"/>
        <v>0</v>
      </c>
    </row>
    <row r="62" spans="1:9" x14ac:dyDescent="0.2">
      <c r="A62" s="105">
        <v>39639</v>
      </c>
      <c r="B62" s="26" t="s">
        <v>492</v>
      </c>
      <c r="C62" s="25">
        <v>8</v>
      </c>
      <c r="D62" s="35">
        <v>0.5</v>
      </c>
      <c r="E62" s="107">
        <f t="shared" si="7"/>
        <v>4</v>
      </c>
      <c r="F62" s="110">
        <f t="shared" si="4"/>
        <v>25.16</v>
      </c>
      <c r="H62" s="168">
        <f t="shared" si="2"/>
        <v>4</v>
      </c>
      <c r="I62" s="168">
        <f t="shared" si="3"/>
        <v>0</v>
      </c>
    </row>
    <row r="63" spans="1:9" x14ac:dyDescent="0.2">
      <c r="A63" s="105">
        <v>39639</v>
      </c>
      <c r="B63" s="26" t="s">
        <v>493</v>
      </c>
      <c r="C63" s="25">
        <v>8</v>
      </c>
      <c r="D63" s="35">
        <v>0.05</v>
      </c>
      <c r="E63" s="107">
        <f t="shared" si="7"/>
        <v>0.4</v>
      </c>
      <c r="F63" s="110">
        <f t="shared" si="4"/>
        <v>25.56</v>
      </c>
      <c r="H63" s="168">
        <f t="shared" si="2"/>
        <v>0.4</v>
      </c>
      <c r="I63" s="168">
        <f t="shared" si="3"/>
        <v>0</v>
      </c>
    </row>
    <row r="64" spans="1:9" x14ac:dyDescent="0.2">
      <c r="A64" s="105">
        <v>39639</v>
      </c>
      <c r="B64" s="26" t="s">
        <v>494</v>
      </c>
      <c r="C64" s="25">
        <v>7</v>
      </c>
      <c r="D64" s="35">
        <v>0.36</v>
      </c>
      <c r="E64" s="107">
        <f t="shared" si="7"/>
        <v>2.52</v>
      </c>
      <c r="F64" s="110">
        <f t="shared" si="4"/>
        <v>28.08</v>
      </c>
      <c r="H64" s="168">
        <f t="shared" si="2"/>
        <v>2.52</v>
      </c>
      <c r="I64" s="168">
        <f t="shared" si="3"/>
        <v>0</v>
      </c>
    </row>
    <row r="65" spans="1:9" x14ac:dyDescent="0.2">
      <c r="A65" s="105">
        <v>39618</v>
      </c>
      <c r="B65" s="26" t="s">
        <v>495</v>
      </c>
      <c r="C65" s="25">
        <v>1</v>
      </c>
      <c r="D65" s="35">
        <v>3.53</v>
      </c>
      <c r="E65" s="107">
        <f t="shared" si="7"/>
        <v>3.53</v>
      </c>
      <c r="F65" s="110">
        <f t="shared" si="4"/>
        <v>31.61</v>
      </c>
      <c r="H65" s="168">
        <f t="shared" si="2"/>
        <v>3.53</v>
      </c>
      <c r="I65" s="168">
        <f t="shared" si="3"/>
        <v>0</v>
      </c>
    </row>
    <row r="66" spans="1:9" x14ac:dyDescent="0.2">
      <c r="A66" s="105">
        <v>39641</v>
      </c>
      <c r="B66" s="26" t="s">
        <v>499</v>
      </c>
      <c r="C66" s="25">
        <v>1</v>
      </c>
      <c r="D66" s="35">
        <v>0.05</v>
      </c>
      <c r="E66" s="107">
        <f t="shared" si="7"/>
        <v>0.05</v>
      </c>
      <c r="F66" s="110">
        <f t="shared" si="4"/>
        <v>31.66</v>
      </c>
      <c r="H66" s="168">
        <f t="shared" si="2"/>
        <v>0.05</v>
      </c>
      <c r="I66" s="168">
        <f t="shared" si="3"/>
        <v>0</v>
      </c>
    </row>
    <row r="67" spans="1:9" x14ac:dyDescent="0.2">
      <c r="A67" s="105">
        <v>39641</v>
      </c>
      <c r="B67" s="26" t="s">
        <v>500</v>
      </c>
      <c r="C67" s="25">
        <v>1</v>
      </c>
      <c r="D67" s="35">
        <v>0.27</v>
      </c>
      <c r="E67" s="107">
        <f t="shared" si="7"/>
        <v>0.27</v>
      </c>
      <c r="F67" s="110">
        <f t="shared" si="4"/>
        <v>31.93</v>
      </c>
      <c r="H67" s="168">
        <f t="shared" si="2"/>
        <v>0.27</v>
      </c>
      <c r="I67" s="168">
        <f t="shared" si="3"/>
        <v>0</v>
      </c>
    </row>
    <row r="68" spans="1:9" x14ac:dyDescent="0.2">
      <c r="A68" s="105">
        <v>39643</v>
      </c>
      <c r="B68" s="26" t="s">
        <v>699</v>
      </c>
      <c r="C68" s="25">
        <v>1</v>
      </c>
      <c r="D68" s="35">
        <v>-31.93</v>
      </c>
      <c r="E68" s="107">
        <f t="shared" si="7"/>
        <v>-31.93</v>
      </c>
      <c r="F68" s="110">
        <f t="shared" si="4"/>
        <v>0</v>
      </c>
      <c r="H68" s="168">
        <f t="shared" si="2"/>
        <v>-31.93</v>
      </c>
      <c r="I68" s="168">
        <f t="shared" si="3"/>
        <v>0</v>
      </c>
    </row>
    <row r="69" spans="1:9" x14ac:dyDescent="0.2">
      <c r="A69" s="105">
        <v>39644</v>
      </c>
      <c r="B69" s="26" t="s">
        <v>452</v>
      </c>
      <c r="C69" s="25">
        <v>3</v>
      </c>
      <c r="D69" s="35">
        <v>0.27</v>
      </c>
      <c r="E69" s="107">
        <f t="shared" si="7"/>
        <v>0.81</v>
      </c>
      <c r="F69" s="110">
        <f t="shared" si="4"/>
        <v>0.81</v>
      </c>
      <c r="H69" s="168">
        <f t="shared" si="2"/>
        <v>0.81</v>
      </c>
      <c r="I69" s="168">
        <f t="shared" si="3"/>
        <v>0</v>
      </c>
    </row>
    <row r="70" spans="1:9" x14ac:dyDescent="0.2">
      <c r="A70" s="105">
        <v>39644</v>
      </c>
      <c r="B70" s="26" t="s">
        <v>511</v>
      </c>
      <c r="C70" s="25">
        <v>1</v>
      </c>
      <c r="D70" s="35">
        <v>0.05</v>
      </c>
      <c r="E70" s="107">
        <f t="shared" si="7"/>
        <v>0.05</v>
      </c>
      <c r="F70" s="110">
        <f t="shared" si="4"/>
        <v>0.8600000000000001</v>
      </c>
      <c r="H70" s="168">
        <f t="shared" ref="H70:H132" si="8">IF(YEAR($A70)=2008,$D70*$C70,0)</f>
        <v>0.05</v>
      </c>
      <c r="I70" s="168">
        <f t="shared" ref="I70:I132" si="9">IF(YEAR($A70)=2009,$D70*$C70,0)</f>
        <v>0</v>
      </c>
    </row>
    <row r="71" spans="1:9" x14ac:dyDescent="0.2">
      <c r="A71" s="105">
        <v>39644</v>
      </c>
      <c r="B71" s="26" t="s">
        <v>512</v>
      </c>
      <c r="C71" s="25">
        <v>1</v>
      </c>
      <c r="D71" s="35">
        <v>0.36</v>
      </c>
      <c r="E71" s="107">
        <f t="shared" si="7"/>
        <v>0.36</v>
      </c>
      <c r="F71" s="110">
        <f t="shared" ref="F71:F133" si="10">F70+E71</f>
        <v>1.2200000000000002</v>
      </c>
      <c r="H71" s="168">
        <f t="shared" si="8"/>
        <v>0.36</v>
      </c>
      <c r="I71" s="168">
        <f t="shared" si="9"/>
        <v>0</v>
      </c>
    </row>
    <row r="72" spans="1:9" x14ac:dyDescent="0.2">
      <c r="A72" s="105">
        <v>39644</v>
      </c>
      <c r="B72" s="26" t="s">
        <v>513</v>
      </c>
      <c r="C72" s="25">
        <v>50</v>
      </c>
      <c r="D72" s="35">
        <v>0.13</v>
      </c>
      <c r="E72" s="107">
        <f t="shared" si="7"/>
        <v>6.5</v>
      </c>
      <c r="F72" s="110">
        <f t="shared" si="10"/>
        <v>7.7200000000000006</v>
      </c>
      <c r="H72" s="168">
        <f t="shared" si="8"/>
        <v>6.5</v>
      </c>
      <c r="I72" s="168">
        <f t="shared" si="9"/>
        <v>0</v>
      </c>
    </row>
    <row r="73" spans="1:9" x14ac:dyDescent="0.2">
      <c r="A73" s="105">
        <v>39686</v>
      </c>
      <c r="B73" s="26" t="s">
        <v>514</v>
      </c>
      <c r="C73" s="25">
        <v>1</v>
      </c>
      <c r="D73" s="35">
        <v>0.27</v>
      </c>
      <c r="E73" s="107">
        <f t="shared" si="7"/>
        <v>0.27</v>
      </c>
      <c r="F73" s="110">
        <f t="shared" si="10"/>
        <v>7.99</v>
      </c>
      <c r="H73" s="168">
        <f t="shared" si="8"/>
        <v>0.27</v>
      </c>
      <c r="I73" s="168">
        <f t="shared" si="9"/>
        <v>0</v>
      </c>
    </row>
    <row r="74" spans="1:9" x14ac:dyDescent="0.2">
      <c r="A74" s="105">
        <v>39689</v>
      </c>
      <c r="B74" s="26" t="s">
        <v>516</v>
      </c>
      <c r="C74" s="25">
        <v>6</v>
      </c>
      <c r="D74" s="35">
        <v>0.27</v>
      </c>
      <c r="E74" s="107">
        <f t="shared" si="7"/>
        <v>1.62</v>
      </c>
      <c r="F74" s="110">
        <f t="shared" si="10"/>
        <v>9.61</v>
      </c>
      <c r="H74" s="168">
        <f t="shared" si="8"/>
        <v>1.62</v>
      </c>
      <c r="I74" s="168">
        <f t="shared" si="9"/>
        <v>0</v>
      </c>
    </row>
    <row r="75" spans="1:9" x14ac:dyDescent="0.2">
      <c r="A75" s="105">
        <v>39689</v>
      </c>
      <c r="B75" s="26" t="s">
        <v>517</v>
      </c>
      <c r="C75" s="25">
        <v>1</v>
      </c>
      <c r="D75" s="35">
        <v>0.36</v>
      </c>
      <c r="E75" s="107">
        <f t="shared" si="7"/>
        <v>0.36</v>
      </c>
      <c r="F75" s="110">
        <f t="shared" si="10"/>
        <v>9.9699999999999989</v>
      </c>
      <c r="H75" s="168">
        <f t="shared" si="8"/>
        <v>0.36</v>
      </c>
      <c r="I75" s="168">
        <f t="shared" si="9"/>
        <v>0</v>
      </c>
    </row>
    <row r="76" spans="1:9" x14ac:dyDescent="0.2">
      <c r="A76" s="105">
        <v>39689</v>
      </c>
      <c r="B76" s="26" t="s">
        <v>463</v>
      </c>
      <c r="C76" s="25">
        <v>36</v>
      </c>
      <c r="D76" s="35">
        <v>0.05</v>
      </c>
      <c r="E76" s="107">
        <f t="shared" si="7"/>
        <v>1.8</v>
      </c>
      <c r="F76" s="110">
        <f t="shared" si="10"/>
        <v>11.77</v>
      </c>
      <c r="H76" s="168">
        <f t="shared" si="8"/>
        <v>1.8</v>
      </c>
      <c r="I76" s="168">
        <f t="shared" si="9"/>
        <v>0</v>
      </c>
    </row>
    <row r="77" spans="1:9" x14ac:dyDescent="0.2">
      <c r="A77" s="105">
        <v>39689</v>
      </c>
      <c r="B77" s="26" t="s">
        <v>464</v>
      </c>
      <c r="C77" s="25">
        <v>65</v>
      </c>
      <c r="D77" s="35">
        <v>0.08</v>
      </c>
      <c r="E77" s="107">
        <f t="shared" si="7"/>
        <v>5.2</v>
      </c>
      <c r="F77" s="110">
        <f t="shared" si="10"/>
        <v>16.97</v>
      </c>
      <c r="H77" s="168">
        <f t="shared" si="8"/>
        <v>5.2</v>
      </c>
      <c r="I77" s="168">
        <f t="shared" si="9"/>
        <v>0</v>
      </c>
    </row>
    <row r="78" spans="1:9" x14ac:dyDescent="0.2">
      <c r="A78" s="105">
        <v>39689</v>
      </c>
      <c r="B78" s="26" t="s">
        <v>518</v>
      </c>
      <c r="C78" s="25">
        <v>65</v>
      </c>
      <c r="D78" s="35">
        <v>0.08</v>
      </c>
      <c r="E78" s="107">
        <f t="shared" si="7"/>
        <v>5.2</v>
      </c>
      <c r="F78" s="110">
        <f t="shared" si="10"/>
        <v>22.169999999999998</v>
      </c>
      <c r="H78" s="168">
        <f t="shared" si="8"/>
        <v>5.2</v>
      </c>
      <c r="I78" s="168">
        <f t="shared" si="9"/>
        <v>0</v>
      </c>
    </row>
    <row r="79" spans="1:9" x14ac:dyDescent="0.2">
      <c r="A79" s="105">
        <v>39689</v>
      </c>
      <c r="B79" s="26" t="s">
        <v>519</v>
      </c>
      <c r="C79" s="25">
        <v>65</v>
      </c>
      <c r="D79" s="35">
        <v>0.05</v>
      </c>
      <c r="E79" s="107">
        <f t="shared" si="7"/>
        <v>3.25</v>
      </c>
      <c r="F79" s="110">
        <f t="shared" si="10"/>
        <v>25.419999999999998</v>
      </c>
      <c r="H79" s="168">
        <f t="shared" si="8"/>
        <v>3.25</v>
      </c>
      <c r="I79" s="168">
        <f t="shared" si="9"/>
        <v>0</v>
      </c>
    </row>
    <row r="80" spans="1:9" x14ac:dyDescent="0.2">
      <c r="A80" s="105">
        <v>39695</v>
      </c>
      <c r="B80" s="26" t="s">
        <v>231</v>
      </c>
      <c r="C80" s="25">
        <v>1</v>
      </c>
      <c r="D80" s="35">
        <v>0.36</v>
      </c>
      <c r="E80" s="107">
        <f t="shared" si="7"/>
        <v>0.36</v>
      </c>
      <c r="F80" s="110">
        <f t="shared" si="10"/>
        <v>25.779999999999998</v>
      </c>
      <c r="H80" s="168">
        <f t="shared" si="8"/>
        <v>0.36</v>
      </c>
      <c r="I80" s="168">
        <f t="shared" si="9"/>
        <v>0</v>
      </c>
    </row>
    <row r="81" spans="1:9" x14ac:dyDescent="0.2">
      <c r="A81" s="105">
        <v>39695</v>
      </c>
      <c r="B81" s="26" t="s">
        <v>185</v>
      </c>
      <c r="C81" s="25">
        <v>5</v>
      </c>
      <c r="D81" s="35">
        <v>0.08</v>
      </c>
      <c r="E81" s="107">
        <f t="shared" si="7"/>
        <v>0.4</v>
      </c>
      <c r="F81" s="110">
        <f t="shared" si="10"/>
        <v>26.179999999999996</v>
      </c>
      <c r="H81" s="168">
        <f t="shared" si="8"/>
        <v>0.4</v>
      </c>
      <c r="I81" s="168">
        <f t="shared" si="9"/>
        <v>0</v>
      </c>
    </row>
    <row r="82" spans="1:9" x14ac:dyDescent="0.2">
      <c r="A82" s="105">
        <v>39700</v>
      </c>
      <c r="B82" s="26" t="s">
        <v>588</v>
      </c>
      <c r="C82" s="25">
        <v>35</v>
      </c>
      <c r="D82" s="35">
        <v>0.08</v>
      </c>
      <c r="E82" s="107">
        <f t="shared" si="7"/>
        <v>2.8000000000000003</v>
      </c>
      <c r="F82" s="110">
        <f t="shared" si="10"/>
        <v>28.979999999999997</v>
      </c>
      <c r="H82" s="168">
        <f t="shared" si="8"/>
        <v>2.8000000000000003</v>
      </c>
      <c r="I82" s="168">
        <f t="shared" si="9"/>
        <v>0</v>
      </c>
    </row>
    <row r="83" spans="1:9" x14ac:dyDescent="0.2">
      <c r="A83" s="105">
        <v>39700</v>
      </c>
      <c r="B83" s="26" t="s">
        <v>589</v>
      </c>
      <c r="C83" s="25">
        <v>31</v>
      </c>
      <c r="D83" s="35">
        <v>0.05</v>
      </c>
      <c r="E83" s="107">
        <f t="shared" si="7"/>
        <v>1.55</v>
      </c>
      <c r="F83" s="110">
        <f t="shared" si="10"/>
        <v>30.529999999999998</v>
      </c>
      <c r="H83" s="168">
        <f t="shared" si="8"/>
        <v>1.55</v>
      </c>
      <c r="I83" s="168">
        <f t="shared" si="9"/>
        <v>0</v>
      </c>
    </row>
    <row r="84" spans="1:9" x14ac:dyDescent="0.2">
      <c r="A84" s="105">
        <v>39700</v>
      </c>
      <c r="B84" s="26" t="s">
        <v>452</v>
      </c>
      <c r="C84" s="25">
        <v>3</v>
      </c>
      <c r="D84" s="35">
        <v>0.27</v>
      </c>
      <c r="E84" s="107">
        <f t="shared" si="7"/>
        <v>0.81</v>
      </c>
      <c r="F84" s="110">
        <f t="shared" si="10"/>
        <v>31.339999999999996</v>
      </c>
      <c r="H84" s="168">
        <f t="shared" si="8"/>
        <v>0.81</v>
      </c>
      <c r="I84" s="168">
        <f t="shared" si="9"/>
        <v>0</v>
      </c>
    </row>
    <row r="85" spans="1:9" x14ac:dyDescent="0.2">
      <c r="A85" s="105">
        <v>39700</v>
      </c>
      <c r="B85" s="26" t="s">
        <v>591</v>
      </c>
      <c r="C85" s="25">
        <v>1</v>
      </c>
      <c r="D85" s="35">
        <v>0.36</v>
      </c>
      <c r="E85" s="107">
        <f t="shared" si="7"/>
        <v>0.36</v>
      </c>
      <c r="F85" s="110">
        <f t="shared" si="10"/>
        <v>31.699999999999996</v>
      </c>
      <c r="H85" s="168">
        <f t="shared" si="8"/>
        <v>0.36</v>
      </c>
      <c r="I85" s="168">
        <f t="shared" si="9"/>
        <v>0</v>
      </c>
    </row>
    <row r="86" spans="1:9" x14ac:dyDescent="0.2">
      <c r="A86" s="105">
        <v>39700</v>
      </c>
      <c r="B86" s="26" t="s">
        <v>592</v>
      </c>
      <c r="C86" s="25">
        <v>1</v>
      </c>
      <c r="D86" s="35">
        <v>0.05</v>
      </c>
      <c r="E86" s="107">
        <f t="shared" si="7"/>
        <v>0.05</v>
      </c>
      <c r="F86" s="110">
        <f t="shared" si="10"/>
        <v>31.749999999999996</v>
      </c>
      <c r="H86" s="168">
        <f t="shared" si="8"/>
        <v>0.05</v>
      </c>
      <c r="I86" s="168">
        <f t="shared" si="9"/>
        <v>0</v>
      </c>
    </row>
    <row r="87" spans="1:9" x14ac:dyDescent="0.2">
      <c r="A87" s="105">
        <v>39713</v>
      </c>
      <c r="B87" s="26" t="s">
        <v>463</v>
      </c>
      <c r="C87" s="25">
        <v>30</v>
      </c>
      <c r="D87" s="35">
        <v>0.05</v>
      </c>
      <c r="E87" s="107">
        <f t="shared" si="7"/>
        <v>1.5</v>
      </c>
      <c r="F87" s="110">
        <f t="shared" si="10"/>
        <v>33.25</v>
      </c>
      <c r="H87" s="168">
        <f t="shared" si="8"/>
        <v>1.5</v>
      </c>
      <c r="I87" s="168">
        <f t="shared" si="9"/>
        <v>0</v>
      </c>
    </row>
    <row r="88" spans="1:9" x14ac:dyDescent="0.2">
      <c r="A88" s="105">
        <v>39713</v>
      </c>
      <c r="B88" s="26" t="s">
        <v>464</v>
      </c>
      <c r="C88" s="25">
        <v>48</v>
      </c>
      <c r="D88" s="35">
        <v>0.08</v>
      </c>
      <c r="E88" s="107">
        <f t="shared" si="7"/>
        <v>3.84</v>
      </c>
      <c r="F88" s="110">
        <f t="shared" si="10"/>
        <v>37.090000000000003</v>
      </c>
      <c r="H88" s="168">
        <f t="shared" si="8"/>
        <v>3.84</v>
      </c>
      <c r="I88" s="168">
        <f t="shared" si="9"/>
        <v>0</v>
      </c>
    </row>
    <row r="89" spans="1:9" x14ac:dyDescent="0.2">
      <c r="A89" s="105">
        <v>39713</v>
      </c>
      <c r="B89" s="26" t="s">
        <v>595</v>
      </c>
      <c r="C89" s="25">
        <v>48</v>
      </c>
      <c r="D89" s="35">
        <v>0.08</v>
      </c>
      <c r="E89" s="107">
        <f t="shared" si="7"/>
        <v>3.84</v>
      </c>
      <c r="F89" s="110">
        <f t="shared" si="10"/>
        <v>40.930000000000007</v>
      </c>
      <c r="H89" s="168">
        <f t="shared" si="8"/>
        <v>3.84</v>
      </c>
      <c r="I89" s="168">
        <f t="shared" si="9"/>
        <v>0</v>
      </c>
    </row>
    <row r="90" spans="1:9" x14ac:dyDescent="0.2">
      <c r="A90" s="105">
        <v>39724</v>
      </c>
      <c r="B90" s="26" t="s">
        <v>597</v>
      </c>
      <c r="C90" s="25">
        <v>7</v>
      </c>
      <c r="D90" s="35">
        <v>0.27</v>
      </c>
      <c r="E90" s="107">
        <f t="shared" si="7"/>
        <v>1.8900000000000001</v>
      </c>
      <c r="F90" s="110">
        <f t="shared" si="10"/>
        <v>42.820000000000007</v>
      </c>
      <c r="H90" s="168">
        <f t="shared" si="8"/>
        <v>1.8900000000000001</v>
      </c>
      <c r="I90" s="168">
        <f t="shared" si="9"/>
        <v>0</v>
      </c>
    </row>
    <row r="91" spans="1:9" x14ac:dyDescent="0.2">
      <c r="A91" s="105">
        <v>39736</v>
      </c>
      <c r="B91" s="26" t="s">
        <v>607</v>
      </c>
      <c r="C91" s="25">
        <v>28</v>
      </c>
      <c r="D91" s="35">
        <v>0.08</v>
      </c>
      <c r="E91" s="107">
        <f t="shared" si="7"/>
        <v>2.2400000000000002</v>
      </c>
      <c r="F91" s="110">
        <f t="shared" si="10"/>
        <v>45.060000000000009</v>
      </c>
      <c r="H91" s="168">
        <f t="shared" si="8"/>
        <v>2.2400000000000002</v>
      </c>
      <c r="I91" s="168">
        <f t="shared" si="9"/>
        <v>0</v>
      </c>
    </row>
    <row r="92" spans="1:9" x14ac:dyDescent="0.2">
      <c r="A92" s="105">
        <v>39736</v>
      </c>
      <c r="B92" s="26" t="s">
        <v>452</v>
      </c>
      <c r="C92" s="25">
        <v>2</v>
      </c>
      <c r="D92" s="35">
        <v>0.27</v>
      </c>
      <c r="E92" s="107">
        <f t="shared" si="7"/>
        <v>0.54</v>
      </c>
      <c r="F92" s="110">
        <f t="shared" si="10"/>
        <v>45.600000000000009</v>
      </c>
      <c r="H92" s="168">
        <f t="shared" si="8"/>
        <v>0.54</v>
      </c>
      <c r="I92" s="168">
        <f t="shared" si="9"/>
        <v>0</v>
      </c>
    </row>
    <row r="93" spans="1:9" x14ac:dyDescent="0.2">
      <c r="A93" s="105">
        <v>39737</v>
      </c>
      <c r="B93" s="26" t="s">
        <v>601</v>
      </c>
      <c r="C93" s="25">
        <v>14</v>
      </c>
      <c r="D93" s="35">
        <v>0.1</v>
      </c>
      <c r="E93" s="107">
        <f t="shared" si="7"/>
        <v>1.4000000000000001</v>
      </c>
      <c r="F93" s="110">
        <f t="shared" si="10"/>
        <v>47.000000000000007</v>
      </c>
      <c r="H93" s="168">
        <f t="shared" si="8"/>
        <v>1.4000000000000001</v>
      </c>
      <c r="I93" s="168">
        <f t="shared" si="9"/>
        <v>0</v>
      </c>
    </row>
    <row r="94" spans="1:9" x14ac:dyDescent="0.2">
      <c r="A94" s="105">
        <v>39737</v>
      </c>
      <c r="B94" s="26" t="s">
        <v>602</v>
      </c>
      <c r="C94" s="25">
        <v>12</v>
      </c>
      <c r="D94" s="35">
        <v>0.05</v>
      </c>
      <c r="E94" s="107">
        <f t="shared" si="7"/>
        <v>0.60000000000000009</v>
      </c>
      <c r="F94" s="110">
        <f t="shared" si="10"/>
        <v>47.600000000000009</v>
      </c>
      <c r="H94" s="168">
        <f t="shared" si="8"/>
        <v>0.60000000000000009</v>
      </c>
      <c r="I94" s="168">
        <f t="shared" si="9"/>
        <v>0</v>
      </c>
    </row>
    <row r="95" spans="1:9" x14ac:dyDescent="0.2">
      <c r="A95" s="105">
        <v>39745</v>
      </c>
      <c r="B95" s="26" t="s">
        <v>604</v>
      </c>
      <c r="C95" s="25">
        <v>10</v>
      </c>
      <c r="D95" s="35">
        <v>0.05</v>
      </c>
      <c r="E95" s="107">
        <f t="shared" si="7"/>
        <v>0.5</v>
      </c>
      <c r="F95" s="110">
        <f t="shared" si="10"/>
        <v>48.100000000000009</v>
      </c>
      <c r="H95" s="168">
        <f t="shared" si="8"/>
        <v>0.5</v>
      </c>
      <c r="I95" s="168">
        <f t="shared" si="9"/>
        <v>0</v>
      </c>
    </row>
    <row r="96" spans="1:9" x14ac:dyDescent="0.2">
      <c r="A96" s="105">
        <v>39749</v>
      </c>
      <c r="B96" s="26" t="s">
        <v>464</v>
      </c>
      <c r="C96" s="25">
        <v>48</v>
      </c>
      <c r="D96" s="35">
        <v>0.08</v>
      </c>
      <c r="E96" s="107">
        <f t="shared" si="7"/>
        <v>3.84</v>
      </c>
      <c r="F96" s="110">
        <f t="shared" si="10"/>
        <v>51.940000000000012</v>
      </c>
      <c r="H96" s="168">
        <f t="shared" si="8"/>
        <v>3.84</v>
      </c>
      <c r="I96" s="168">
        <f t="shared" si="9"/>
        <v>0</v>
      </c>
    </row>
    <row r="97" spans="1:9" x14ac:dyDescent="0.2">
      <c r="A97" s="105">
        <v>39749</v>
      </c>
      <c r="B97" s="26" t="s">
        <v>463</v>
      </c>
      <c r="C97" s="25">
        <v>30</v>
      </c>
      <c r="D97" s="35">
        <v>0.05</v>
      </c>
      <c r="E97" s="107">
        <f t="shared" si="7"/>
        <v>1.5</v>
      </c>
      <c r="F97" s="110">
        <f t="shared" si="10"/>
        <v>53.440000000000012</v>
      </c>
      <c r="H97" s="168">
        <f t="shared" si="8"/>
        <v>1.5</v>
      </c>
      <c r="I97" s="168">
        <f t="shared" si="9"/>
        <v>0</v>
      </c>
    </row>
    <row r="98" spans="1:9" x14ac:dyDescent="0.2">
      <c r="A98" s="105">
        <v>39749</v>
      </c>
      <c r="B98" s="26" t="s">
        <v>606</v>
      </c>
      <c r="C98" s="25">
        <v>35</v>
      </c>
      <c r="D98" s="35">
        <v>0.05</v>
      </c>
      <c r="E98" s="107">
        <f t="shared" si="7"/>
        <v>1.75</v>
      </c>
      <c r="F98" s="110">
        <f t="shared" si="10"/>
        <v>55.190000000000012</v>
      </c>
      <c r="H98" s="168">
        <f t="shared" si="8"/>
        <v>1.75</v>
      </c>
      <c r="I98" s="168">
        <f t="shared" si="9"/>
        <v>0</v>
      </c>
    </row>
    <row r="99" spans="1:9" x14ac:dyDescent="0.2">
      <c r="A99" s="105">
        <v>39749</v>
      </c>
      <c r="B99" s="26" t="s">
        <v>597</v>
      </c>
      <c r="C99" s="25">
        <v>5</v>
      </c>
      <c r="D99" s="35">
        <v>0.27</v>
      </c>
      <c r="E99" s="107">
        <f t="shared" si="7"/>
        <v>1.35</v>
      </c>
      <c r="F99" s="110">
        <f t="shared" si="10"/>
        <v>56.540000000000013</v>
      </c>
      <c r="H99" s="168">
        <f t="shared" si="8"/>
        <v>1.35</v>
      </c>
      <c r="I99" s="168">
        <f t="shared" si="9"/>
        <v>0</v>
      </c>
    </row>
    <row r="100" spans="1:9" x14ac:dyDescent="0.2">
      <c r="A100" s="105">
        <v>39750</v>
      </c>
      <c r="B100" s="26" t="s">
        <v>643</v>
      </c>
      <c r="C100" s="25">
        <v>1</v>
      </c>
      <c r="D100" s="35">
        <v>0.36</v>
      </c>
      <c r="E100" s="107">
        <f t="shared" si="7"/>
        <v>0.36</v>
      </c>
      <c r="F100" s="110">
        <f t="shared" si="10"/>
        <v>56.900000000000013</v>
      </c>
      <c r="H100" s="168">
        <f t="shared" si="8"/>
        <v>0.36</v>
      </c>
      <c r="I100" s="168">
        <f t="shared" si="9"/>
        <v>0</v>
      </c>
    </row>
    <row r="101" spans="1:9" x14ac:dyDescent="0.2">
      <c r="A101" s="105">
        <v>39756</v>
      </c>
      <c r="B101" s="26" t="s">
        <v>644</v>
      </c>
      <c r="C101" s="25">
        <v>3</v>
      </c>
      <c r="D101" s="35">
        <v>0.08</v>
      </c>
      <c r="E101" s="107">
        <f t="shared" si="7"/>
        <v>0.24</v>
      </c>
      <c r="F101" s="110">
        <f t="shared" si="10"/>
        <v>57.140000000000015</v>
      </c>
      <c r="H101" s="168">
        <f t="shared" si="8"/>
        <v>0.24</v>
      </c>
      <c r="I101" s="168">
        <f t="shared" si="9"/>
        <v>0</v>
      </c>
    </row>
    <row r="102" spans="1:9" x14ac:dyDescent="0.2">
      <c r="A102" s="105">
        <v>39756</v>
      </c>
      <c r="B102" s="26" t="s">
        <v>645</v>
      </c>
      <c r="C102" s="25">
        <v>3</v>
      </c>
      <c r="D102" s="35">
        <v>0.13</v>
      </c>
      <c r="E102" s="107">
        <f t="shared" si="7"/>
        <v>0.39</v>
      </c>
      <c r="F102" s="110">
        <f t="shared" si="10"/>
        <v>57.530000000000015</v>
      </c>
      <c r="H102" s="168">
        <f t="shared" si="8"/>
        <v>0.39</v>
      </c>
      <c r="I102" s="168">
        <f t="shared" si="9"/>
        <v>0</v>
      </c>
    </row>
    <row r="103" spans="1:9" x14ac:dyDescent="0.2">
      <c r="A103" s="105">
        <v>39756</v>
      </c>
      <c r="B103" s="26" t="s">
        <v>646</v>
      </c>
      <c r="C103" s="25">
        <v>2</v>
      </c>
      <c r="D103" s="35">
        <v>3.16</v>
      </c>
      <c r="E103" s="107">
        <f t="shared" si="7"/>
        <v>6.32</v>
      </c>
      <c r="F103" s="110">
        <f t="shared" si="10"/>
        <v>63.850000000000016</v>
      </c>
      <c r="H103" s="168">
        <f t="shared" si="8"/>
        <v>6.32</v>
      </c>
      <c r="I103" s="168">
        <f t="shared" si="9"/>
        <v>0</v>
      </c>
    </row>
    <row r="104" spans="1:9" x14ac:dyDescent="0.2">
      <c r="A104" s="105">
        <v>39762</v>
      </c>
      <c r="B104" s="26" t="s">
        <v>206</v>
      </c>
      <c r="E104" s="107">
        <v>-37.67</v>
      </c>
      <c r="F104" s="110">
        <f t="shared" si="10"/>
        <v>26.180000000000014</v>
      </c>
      <c r="H104" s="168">
        <f t="shared" si="8"/>
        <v>0</v>
      </c>
      <c r="I104" s="168">
        <f t="shared" si="9"/>
        <v>0</v>
      </c>
    </row>
    <row r="105" spans="1:9" x14ac:dyDescent="0.2">
      <c r="A105" s="105">
        <v>39763</v>
      </c>
      <c r="B105" s="25" t="s">
        <v>648</v>
      </c>
      <c r="C105" s="25">
        <v>30</v>
      </c>
      <c r="D105" s="35">
        <v>0.08</v>
      </c>
      <c r="E105" s="107">
        <f t="shared" ref="E105:E144" si="11">D105*C105</f>
        <v>2.4</v>
      </c>
      <c r="F105" s="110">
        <f t="shared" si="10"/>
        <v>28.580000000000013</v>
      </c>
      <c r="H105" s="168">
        <f t="shared" si="8"/>
        <v>2.4</v>
      </c>
      <c r="I105" s="168">
        <f t="shared" si="9"/>
        <v>0</v>
      </c>
    </row>
    <row r="106" spans="1:9" x14ac:dyDescent="0.2">
      <c r="A106" s="105">
        <v>39763</v>
      </c>
      <c r="B106" s="25" t="s">
        <v>452</v>
      </c>
      <c r="C106" s="25">
        <v>2</v>
      </c>
      <c r="D106" s="35">
        <v>0.27</v>
      </c>
      <c r="E106" s="107">
        <f t="shared" si="11"/>
        <v>0.54</v>
      </c>
      <c r="F106" s="110">
        <f t="shared" si="10"/>
        <v>29.120000000000012</v>
      </c>
      <c r="H106" s="168">
        <f t="shared" si="8"/>
        <v>0.54</v>
      </c>
      <c r="I106" s="168">
        <f t="shared" si="9"/>
        <v>0</v>
      </c>
    </row>
    <row r="107" spans="1:9" x14ac:dyDescent="0.2">
      <c r="A107" s="105">
        <v>39782</v>
      </c>
      <c r="B107" s="25" t="s">
        <v>464</v>
      </c>
      <c r="C107" s="25">
        <v>50</v>
      </c>
      <c r="D107" s="35">
        <v>0.08</v>
      </c>
      <c r="E107" s="107">
        <f t="shared" si="11"/>
        <v>4</v>
      </c>
      <c r="F107" s="110">
        <f t="shared" si="10"/>
        <v>33.120000000000012</v>
      </c>
      <c r="H107" s="168">
        <f t="shared" si="8"/>
        <v>4</v>
      </c>
      <c r="I107" s="168">
        <f t="shared" si="9"/>
        <v>0</v>
      </c>
    </row>
    <row r="108" spans="1:9" x14ac:dyDescent="0.2">
      <c r="A108" s="105">
        <v>39782</v>
      </c>
      <c r="B108" s="25" t="s">
        <v>463</v>
      </c>
      <c r="C108" s="25">
        <v>30</v>
      </c>
      <c r="D108" s="35">
        <v>0.05</v>
      </c>
      <c r="E108" s="107">
        <f t="shared" si="11"/>
        <v>1.5</v>
      </c>
      <c r="F108" s="110">
        <f t="shared" si="10"/>
        <v>34.620000000000012</v>
      </c>
      <c r="H108" s="168">
        <f t="shared" si="8"/>
        <v>1.5</v>
      </c>
      <c r="I108" s="168">
        <f t="shared" si="9"/>
        <v>0</v>
      </c>
    </row>
    <row r="109" spans="1:9" x14ac:dyDescent="0.2">
      <c r="A109" s="105">
        <v>39782</v>
      </c>
      <c r="B109" s="25" t="s">
        <v>328</v>
      </c>
      <c r="C109" s="25">
        <v>6</v>
      </c>
      <c r="D109" s="35">
        <v>0.27</v>
      </c>
      <c r="E109" s="107">
        <f t="shared" si="11"/>
        <v>1.62</v>
      </c>
      <c r="F109" s="110">
        <f t="shared" si="10"/>
        <v>36.240000000000009</v>
      </c>
      <c r="H109" s="168">
        <f t="shared" si="8"/>
        <v>1.62</v>
      </c>
      <c r="I109" s="168">
        <f t="shared" si="9"/>
        <v>0</v>
      </c>
    </row>
    <row r="110" spans="1:9" x14ac:dyDescent="0.2">
      <c r="A110" s="105">
        <v>39791</v>
      </c>
      <c r="B110" s="84" t="s">
        <v>452</v>
      </c>
      <c r="C110" s="25">
        <v>2</v>
      </c>
      <c r="D110" s="35">
        <v>0.27</v>
      </c>
      <c r="E110" s="107">
        <f t="shared" si="11"/>
        <v>0.54</v>
      </c>
      <c r="F110" s="110">
        <f t="shared" si="10"/>
        <v>36.780000000000008</v>
      </c>
      <c r="H110" s="168">
        <f t="shared" si="8"/>
        <v>0.54</v>
      </c>
      <c r="I110" s="168">
        <f t="shared" si="9"/>
        <v>0</v>
      </c>
    </row>
    <row r="111" spans="1:9" x14ac:dyDescent="0.2">
      <c r="A111" s="105">
        <v>39791</v>
      </c>
      <c r="B111" s="84" t="s">
        <v>648</v>
      </c>
      <c r="C111" s="25">
        <v>30</v>
      </c>
      <c r="D111" s="35">
        <v>0.08</v>
      </c>
      <c r="E111" s="107">
        <f t="shared" si="11"/>
        <v>2.4</v>
      </c>
      <c r="F111" s="110">
        <f t="shared" si="10"/>
        <v>39.180000000000007</v>
      </c>
      <c r="H111" s="168">
        <f t="shared" si="8"/>
        <v>2.4</v>
      </c>
      <c r="I111" s="168">
        <f t="shared" si="9"/>
        <v>0</v>
      </c>
    </row>
    <row r="112" spans="1:9" x14ac:dyDescent="0.2">
      <c r="A112" s="105">
        <v>39792</v>
      </c>
      <c r="B112" s="84" t="s">
        <v>666</v>
      </c>
      <c r="C112" s="25">
        <v>5</v>
      </c>
      <c r="D112" s="35">
        <v>0.36</v>
      </c>
      <c r="E112" s="107">
        <f t="shared" si="11"/>
        <v>1.7999999999999998</v>
      </c>
      <c r="F112" s="110">
        <f t="shared" si="10"/>
        <v>40.980000000000004</v>
      </c>
      <c r="H112" s="168">
        <f t="shared" si="8"/>
        <v>1.7999999999999998</v>
      </c>
      <c r="I112" s="168">
        <f t="shared" si="9"/>
        <v>0</v>
      </c>
    </row>
    <row r="113" spans="1:9" x14ac:dyDescent="0.2">
      <c r="A113" s="105">
        <v>39824</v>
      </c>
      <c r="B113" s="84" t="s">
        <v>695</v>
      </c>
      <c r="C113" s="25">
        <v>55</v>
      </c>
      <c r="D113" s="35">
        <v>0.08</v>
      </c>
      <c r="E113" s="107">
        <f t="shared" si="11"/>
        <v>4.4000000000000004</v>
      </c>
      <c r="F113" s="110">
        <f t="shared" si="10"/>
        <v>45.38</v>
      </c>
      <c r="H113" s="168">
        <f t="shared" si="8"/>
        <v>0</v>
      </c>
      <c r="I113" s="168">
        <f t="shared" si="9"/>
        <v>4.4000000000000004</v>
      </c>
    </row>
    <row r="114" spans="1:9" x14ac:dyDescent="0.2">
      <c r="A114" s="105">
        <v>39824</v>
      </c>
      <c r="B114" s="84" t="s">
        <v>696</v>
      </c>
      <c r="C114" s="25">
        <v>55</v>
      </c>
      <c r="D114" s="35">
        <v>0.08</v>
      </c>
      <c r="E114" s="107">
        <f t="shared" si="11"/>
        <v>4.4000000000000004</v>
      </c>
      <c r="F114" s="110">
        <f t="shared" si="10"/>
        <v>49.78</v>
      </c>
      <c r="H114" s="168">
        <f t="shared" si="8"/>
        <v>0</v>
      </c>
      <c r="I114" s="168">
        <f t="shared" si="9"/>
        <v>4.4000000000000004</v>
      </c>
    </row>
    <row r="115" spans="1:9" x14ac:dyDescent="0.2">
      <c r="A115" s="105">
        <v>39824</v>
      </c>
      <c r="B115" s="84" t="s">
        <v>697</v>
      </c>
      <c r="C115" s="25">
        <v>5</v>
      </c>
      <c r="D115" s="35">
        <v>0.08</v>
      </c>
      <c r="E115" s="107">
        <f t="shared" si="11"/>
        <v>0.4</v>
      </c>
      <c r="F115" s="110">
        <f t="shared" si="10"/>
        <v>50.18</v>
      </c>
      <c r="H115" s="168">
        <f t="shared" si="8"/>
        <v>0</v>
      </c>
      <c r="I115" s="168">
        <f t="shared" si="9"/>
        <v>0.4</v>
      </c>
    </row>
    <row r="116" spans="1:9" x14ac:dyDescent="0.2">
      <c r="A116" s="105">
        <v>39825</v>
      </c>
      <c r="B116" s="84" t="s">
        <v>699</v>
      </c>
      <c r="C116" s="25">
        <v>1</v>
      </c>
      <c r="D116" s="35">
        <v>-24</v>
      </c>
      <c r="E116" s="107">
        <f t="shared" si="11"/>
        <v>-24</v>
      </c>
      <c r="F116" s="110">
        <f t="shared" si="10"/>
        <v>26.18</v>
      </c>
      <c r="H116" s="168">
        <f t="shared" si="8"/>
        <v>0</v>
      </c>
      <c r="I116" s="168">
        <f t="shared" si="9"/>
        <v>-24</v>
      </c>
    </row>
    <row r="117" spans="1:9" x14ac:dyDescent="0.2">
      <c r="A117" s="105">
        <v>39826</v>
      </c>
      <c r="B117" s="84" t="s">
        <v>700</v>
      </c>
      <c r="C117" s="25">
        <v>70</v>
      </c>
      <c r="D117" s="35">
        <v>0.05</v>
      </c>
      <c r="E117" s="107">
        <f t="shared" si="11"/>
        <v>3.5</v>
      </c>
      <c r="F117" s="110">
        <f t="shared" si="10"/>
        <v>29.68</v>
      </c>
      <c r="H117" s="168">
        <f t="shared" si="8"/>
        <v>0</v>
      </c>
      <c r="I117" s="168">
        <f t="shared" si="9"/>
        <v>3.5</v>
      </c>
    </row>
    <row r="118" spans="1:9" x14ac:dyDescent="0.2">
      <c r="A118" s="105">
        <v>39826</v>
      </c>
      <c r="B118" s="84" t="s">
        <v>701</v>
      </c>
      <c r="C118" s="25">
        <v>70</v>
      </c>
      <c r="D118" s="35">
        <v>0.05</v>
      </c>
      <c r="E118" s="107">
        <f t="shared" si="11"/>
        <v>3.5</v>
      </c>
      <c r="F118" s="110">
        <f t="shared" si="10"/>
        <v>33.18</v>
      </c>
      <c r="H118" s="168">
        <f t="shared" si="8"/>
        <v>0</v>
      </c>
      <c r="I118" s="168">
        <f t="shared" si="9"/>
        <v>3.5</v>
      </c>
    </row>
    <row r="119" spans="1:9" x14ac:dyDescent="0.2">
      <c r="A119" s="105">
        <v>39826</v>
      </c>
      <c r="B119" s="84" t="s">
        <v>702</v>
      </c>
      <c r="C119" s="25">
        <v>35</v>
      </c>
      <c r="D119" s="35">
        <v>0.08</v>
      </c>
      <c r="E119" s="107">
        <f t="shared" si="11"/>
        <v>2.8000000000000003</v>
      </c>
      <c r="F119" s="110">
        <f t="shared" si="10"/>
        <v>35.979999999999997</v>
      </c>
      <c r="H119" s="168">
        <f t="shared" si="8"/>
        <v>0</v>
      </c>
      <c r="I119" s="168">
        <f t="shared" si="9"/>
        <v>2.8000000000000003</v>
      </c>
    </row>
    <row r="120" spans="1:9" x14ac:dyDescent="0.2">
      <c r="A120" s="105">
        <v>39826</v>
      </c>
      <c r="B120" s="84" t="s">
        <v>702</v>
      </c>
      <c r="C120" s="25">
        <v>35</v>
      </c>
      <c r="D120" s="35">
        <v>0.05</v>
      </c>
      <c r="E120" s="107">
        <f t="shared" si="11"/>
        <v>1.75</v>
      </c>
      <c r="F120" s="110">
        <f t="shared" si="10"/>
        <v>37.729999999999997</v>
      </c>
      <c r="H120" s="168">
        <f t="shared" si="8"/>
        <v>0</v>
      </c>
      <c r="I120" s="168">
        <f t="shared" si="9"/>
        <v>1.75</v>
      </c>
    </row>
    <row r="121" spans="1:9" x14ac:dyDescent="0.2">
      <c r="A121" s="105">
        <v>39826</v>
      </c>
      <c r="B121" s="84" t="s">
        <v>452</v>
      </c>
      <c r="C121" s="25">
        <v>2</v>
      </c>
      <c r="D121" s="35">
        <v>0.27</v>
      </c>
      <c r="E121" s="107">
        <f t="shared" si="11"/>
        <v>0.54</v>
      </c>
      <c r="F121" s="110">
        <f t="shared" si="10"/>
        <v>38.269999999999996</v>
      </c>
      <c r="H121" s="168">
        <f t="shared" si="8"/>
        <v>0</v>
      </c>
      <c r="I121" s="168">
        <f t="shared" si="9"/>
        <v>0.54</v>
      </c>
    </row>
    <row r="122" spans="1:9" x14ac:dyDescent="0.2">
      <c r="A122" s="105">
        <v>39826</v>
      </c>
      <c r="B122" s="25" t="s">
        <v>703</v>
      </c>
      <c r="C122" s="25">
        <v>1</v>
      </c>
      <c r="D122" s="35">
        <v>0.36</v>
      </c>
      <c r="E122" s="107">
        <f t="shared" si="11"/>
        <v>0.36</v>
      </c>
      <c r="F122" s="110">
        <f t="shared" si="10"/>
        <v>38.629999999999995</v>
      </c>
      <c r="H122" s="168">
        <f t="shared" si="8"/>
        <v>0</v>
      </c>
      <c r="I122" s="168">
        <f t="shared" si="9"/>
        <v>0.36</v>
      </c>
    </row>
    <row r="123" spans="1:9" x14ac:dyDescent="0.2">
      <c r="A123" s="105">
        <v>39836</v>
      </c>
      <c r="B123" s="25" t="s">
        <v>704</v>
      </c>
      <c r="C123" s="25">
        <v>1</v>
      </c>
      <c r="D123" s="35">
        <v>0.36</v>
      </c>
      <c r="E123" s="107">
        <f t="shared" si="11"/>
        <v>0.36</v>
      </c>
      <c r="F123" s="110">
        <f t="shared" si="10"/>
        <v>38.989999999999995</v>
      </c>
      <c r="H123" s="168">
        <f t="shared" si="8"/>
        <v>0</v>
      </c>
      <c r="I123" s="168">
        <f t="shared" si="9"/>
        <v>0.36</v>
      </c>
    </row>
    <row r="124" spans="1:9" x14ac:dyDescent="0.2">
      <c r="A124" s="105">
        <v>39839</v>
      </c>
      <c r="B124" s="25" t="s">
        <v>463</v>
      </c>
      <c r="C124" s="25">
        <v>35</v>
      </c>
      <c r="D124" s="35">
        <v>0.08</v>
      </c>
      <c r="E124" s="107">
        <f t="shared" si="11"/>
        <v>2.8000000000000003</v>
      </c>
      <c r="F124" s="110">
        <f t="shared" si="10"/>
        <v>41.789999999999992</v>
      </c>
      <c r="H124" s="168">
        <f t="shared" si="8"/>
        <v>0</v>
      </c>
      <c r="I124" s="168">
        <f t="shared" si="9"/>
        <v>2.8000000000000003</v>
      </c>
    </row>
    <row r="125" spans="1:9" x14ac:dyDescent="0.2">
      <c r="A125" s="105">
        <v>39839</v>
      </c>
      <c r="B125" s="25" t="s">
        <v>328</v>
      </c>
      <c r="C125" s="25">
        <v>5</v>
      </c>
      <c r="D125" s="35">
        <v>0.27</v>
      </c>
      <c r="E125" s="107">
        <f t="shared" si="11"/>
        <v>1.35</v>
      </c>
      <c r="F125" s="110">
        <f t="shared" si="10"/>
        <v>43.139999999999993</v>
      </c>
      <c r="H125" s="168">
        <f t="shared" si="8"/>
        <v>0</v>
      </c>
      <c r="I125" s="168">
        <f t="shared" si="9"/>
        <v>1.35</v>
      </c>
    </row>
    <row r="126" spans="1:9" x14ac:dyDescent="0.2">
      <c r="A126" s="105">
        <v>39839</v>
      </c>
      <c r="B126" s="25" t="s">
        <v>464</v>
      </c>
      <c r="C126" s="25">
        <v>50</v>
      </c>
      <c r="D126" s="35">
        <v>0.08</v>
      </c>
      <c r="E126" s="107">
        <f t="shared" si="11"/>
        <v>4</v>
      </c>
      <c r="F126" s="110">
        <f t="shared" si="10"/>
        <v>47.139999999999993</v>
      </c>
      <c r="H126" s="168">
        <f t="shared" si="8"/>
        <v>0</v>
      </c>
      <c r="I126" s="168">
        <f t="shared" si="9"/>
        <v>4</v>
      </c>
    </row>
    <row r="127" spans="1:9" x14ac:dyDescent="0.2">
      <c r="A127" s="105">
        <v>39839</v>
      </c>
      <c r="B127" s="25" t="s">
        <v>705</v>
      </c>
      <c r="C127" s="25">
        <v>35</v>
      </c>
      <c r="D127" s="35">
        <v>0.08</v>
      </c>
      <c r="E127" s="107">
        <f t="shared" si="11"/>
        <v>2.8000000000000003</v>
      </c>
      <c r="F127" s="110">
        <f t="shared" si="10"/>
        <v>49.939999999999991</v>
      </c>
      <c r="H127" s="168">
        <f t="shared" si="8"/>
        <v>0</v>
      </c>
      <c r="I127" s="168">
        <f t="shared" si="9"/>
        <v>2.8000000000000003</v>
      </c>
    </row>
    <row r="128" spans="1:9" x14ac:dyDescent="0.2">
      <c r="A128" s="105">
        <v>39839</v>
      </c>
      <c r="B128" s="25" t="s">
        <v>706</v>
      </c>
      <c r="C128" s="25">
        <v>50</v>
      </c>
      <c r="D128" s="35">
        <v>0.08</v>
      </c>
      <c r="E128" s="107">
        <f t="shared" si="11"/>
        <v>4</v>
      </c>
      <c r="F128" s="110">
        <f t="shared" si="10"/>
        <v>53.939999999999991</v>
      </c>
      <c r="H128" s="168">
        <f t="shared" si="8"/>
        <v>0</v>
      </c>
      <c r="I128" s="168">
        <f t="shared" si="9"/>
        <v>4</v>
      </c>
    </row>
    <row r="129" spans="1:9" x14ac:dyDescent="0.2">
      <c r="A129" s="105">
        <v>39839</v>
      </c>
      <c r="B129" s="25" t="s">
        <v>707</v>
      </c>
      <c r="C129" s="25">
        <v>100</v>
      </c>
      <c r="D129" s="35">
        <v>0.05</v>
      </c>
      <c r="E129" s="107">
        <f t="shared" si="11"/>
        <v>5</v>
      </c>
      <c r="F129" s="110">
        <f t="shared" si="10"/>
        <v>58.939999999999991</v>
      </c>
      <c r="H129" s="168">
        <f t="shared" si="8"/>
        <v>0</v>
      </c>
      <c r="I129" s="168">
        <f t="shared" si="9"/>
        <v>5</v>
      </c>
    </row>
    <row r="130" spans="1:9" x14ac:dyDescent="0.2">
      <c r="A130" s="105">
        <v>39869</v>
      </c>
      <c r="B130" s="25" t="s">
        <v>710</v>
      </c>
      <c r="C130" s="25">
        <v>6</v>
      </c>
      <c r="D130" s="35">
        <v>0.27</v>
      </c>
      <c r="E130" s="107">
        <f t="shared" si="11"/>
        <v>1.62</v>
      </c>
      <c r="F130" s="110">
        <f t="shared" si="10"/>
        <v>60.559999999999988</v>
      </c>
      <c r="H130" s="168">
        <f t="shared" si="8"/>
        <v>0</v>
      </c>
      <c r="I130" s="168">
        <f t="shared" si="9"/>
        <v>1.62</v>
      </c>
    </row>
    <row r="131" spans="1:9" x14ac:dyDescent="0.2">
      <c r="A131" s="105">
        <v>39869</v>
      </c>
      <c r="B131" s="25" t="s">
        <v>463</v>
      </c>
      <c r="C131" s="25">
        <v>30</v>
      </c>
      <c r="D131" s="35">
        <v>0.08</v>
      </c>
      <c r="E131" s="107">
        <f t="shared" si="11"/>
        <v>2.4</v>
      </c>
      <c r="F131" s="110">
        <f t="shared" si="10"/>
        <v>62.959999999999987</v>
      </c>
      <c r="H131" s="168">
        <f t="shared" si="8"/>
        <v>0</v>
      </c>
      <c r="I131" s="168">
        <f t="shared" si="9"/>
        <v>2.4</v>
      </c>
    </row>
    <row r="132" spans="1:9" x14ac:dyDescent="0.2">
      <c r="A132" s="105">
        <v>39869</v>
      </c>
      <c r="B132" s="25" t="s">
        <v>648</v>
      </c>
      <c r="C132" s="25">
        <v>30</v>
      </c>
      <c r="D132" s="35">
        <v>0.08</v>
      </c>
      <c r="E132" s="107">
        <f t="shared" si="11"/>
        <v>2.4</v>
      </c>
      <c r="F132" s="110">
        <f t="shared" si="10"/>
        <v>65.359999999999985</v>
      </c>
      <c r="H132" s="168">
        <f t="shared" si="8"/>
        <v>0</v>
      </c>
      <c r="I132" s="168">
        <f t="shared" si="9"/>
        <v>2.4</v>
      </c>
    </row>
    <row r="133" spans="1:9" x14ac:dyDescent="0.2">
      <c r="A133" s="105">
        <v>39869</v>
      </c>
      <c r="B133" s="25" t="s">
        <v>464</v>
      </c>
      <c r="C133" s="25">
        <v>50</v>
      </c>
      <c r="D133" s="35">
        <v>0.08</v>
      </c>
      <c r="E133" s="107">
        <f t="shared" si="11"/>
        <v>4</v>
      </c>
      <c r="F133" s="110">
        <f t="shared" si="10"/>
        <v>69.359999999999985</v>
      </c>
      <c r="H133" s="168">
        <f t="shared" ref="H133:H198" si="12">IF(YEAR($A133)=2008,$D133*$C133,0)</f>
        <v>0</v>
      </c>
      <c r="I133" s="168">
        <f t="shared" ref="I133:I198" si="13">IF(YEAR($A133)=2009,$D133*$C133,0)</f>
        <v>4</v>
      </c>
    </row>
    <row r="134" spans="1:9" x14ac:dyDescent="0.2">
      <c r="A134" s="105">
        <v>39869</v>
      </c>
      <c r="B134" s="25" t="s">
        <v>711</v>
      </c>
      <c r="C134" s="25">
        <v>50</v>
      </c>
      <c r="D134" s="35">
        <v>0.05</v>
      </c>
      <c r="E134" s="107">
        <f t="shared" si="11"/>
        <v>2.5</v>
      </c>
      <c r="F134" s="110">
        <f t="shared" ref="F134:F156" si="14">F133+E134</f>
        <v>71.859999999999985</v>
      </c>
      <c r="H134" s="168">
        <f t="shared" si="12"/>
        <v>0</v>
      </c>
      <c r="I134" s="168">
        <f t="shared" si="13"/>
        <v>2.5</v>
      </c>
    </row>
    <row r="135" spans="1:9" x14ac:dyDescent="0.2">
      <c r="A135" s="105">
        <v>39869</v>
      </c>
      <c r="B135" s="25" t="s">
        <v>712</v>
      </c>
      <c r="C135" s="25">
        <v>50</v>
      </c>
      <c r="D135" s="35">
        <v>0.08</v>
      </c>
      <c r="E135" s="107">
        <f t="shared" si="11"/>
        <v>4</v>
      </c>
      <c r="F135" s="110">
        <f t="shared" si="14"/>
        <v>75.859999999999985</v>
      </c>
      <c r="H135" s="168">
        <f t="shared" si="12"/>
        <v>0</v>
      </c>
      <c r="I135" s="168">
        <f t="shared" si="13"/>
        <v>4</v>
      </c>
    </row>
    <row r="136" spans="1:9" x14ac:dyDescent="0.2">
      <c r="A136" s="105">
        <v>39892</v>
      </c>
      <c r="B136" s="25" t="s">
        <v>463</v>
      </c>
      <c r="C136" s="25">
        <v>36</v>
      </c>
      <c r="D136" s="35">
        <v>0.05</v>
      </c>
      <c r="E136" s="107">
        <f t="shared" si="11"/>
        <v>1.8</v>
      </c>
      <c r="F136" s="110">
        <f t="shared" si="14"/>
        <v>77.659999999999982</v>
      </c>
      <c r="H136" s="168">
        <f t="shared" si="12"/>
        <v>0</v>
      </c>
      <c r="I136" s="168">
        <f t="shared" si="13"/>
        <v>1.8</v>
      </c>
    </row>
    <row r="137" spans="1:9" x14ac:dyDescent="0.2">
      <c r="A137" s="105">
        <v>39892</v>
      </c>
      <c r="B137" s="25" t="s">
        <v>702</v>
      </c>
      <c r="C137" s="25">
        <v>36</v>
      </c>
      <c r="D137" s="35">
        <v>0.08</v>
      </c>
      <c r="E137" s="107">
        <f t="shared" si="11"/>
        <v>2.88</v>
      </c>
      <c r="F137" s="110">
        <f t="shared" si="14"/>
        <v>80.539999999999978</v>
      </c>
      <c r="H137" s="168">
        <f t="shared" si="12"/>
        <v>0</v>
      </c>
      <c r="I137" s="168">
        <f t="shared" si="13"/>
        <v>2.88</v>
      </c>
    </row>
    <row r="138" spans="1:9" x14ac:dyDescent="0.2">
      <c r="A138" s="105">
        <v>39892</v>
      </c>
      <c r="B138" s="25" t="s">
        <v>719</v>
      </c>
      <c r="C138" s="25">
        <v>59</v>
      </c>
      <c r="D138" s="35">
        <v>0.08</v>
      </c>
      <c r="E138" s="107">
        <f t="shared" si="11"/>
        <v>4.72</v>
      </c>
      <c r="F138" s="110">
        <f t="shared" si="14"/>
        <v>85.259999999999977</v>
      </c>
      <c r="H138" s="168">
        <f t="shared" si="12"/>
        <v>0</v>
      </c>
      <c r="I138" s="168">
        <f t="shared" si="13"/>
        <v>4.72</v>
      </c>
    </row>
    <row r="139" spans="1:9" x14ac:dyDescent="0.2">
      <c r="A139" s="105">
        <v>39892</v>
      </c>
      <c r="B139" s="25" t="s">
        <v>711</v>
      </c>
      <c r="C139" s="25">
        <v>59</v>
      </c>
      <c r="D139" s="35">
        <v>0.05</v>
      </c>
      <c r="E139" s="107">
        <f t="shared" si="11"/>
        <v>2.95</v>
      </c>
      <c r="F139" s="110">
        <f t="shared" si="14"/>
        <v>88.20999999999998</v>
      </c>
      <c r="H139" s="168">
        <f t="shared" si="12"/>
        <v>0</v>
      </c>
      <c r="I139" s="168">
        <f t="shared" si="13"/>
        <v>2.95</v>
      </c>
    </row>
    <row r="140" spans="1:9" x14ac:dyDescent="0.2">
      <c r="A140" s="105">
        <v>39892</v>
      </c>
      <c r="B140" s="25" t="s">
        <v>712</v>
      </c>
      <c r="C140" s="25">
        <v>59</v>
      </c>
      <c r="D140" s="35">
        <v>0.08</v>
      </c>
      <c r="E140" s="107">
        <f t="shared" si="11"/>
        <v>4.72</v>
      </c>
      <c r="F140" s="110">
        <f t="shared" si="14"/>
        <v>92.929999999999978</v>
      </c>
      <c r="H140" s="168">
        <f t="shared" si="12"/>
        <v>0</v>
      </c>
      <c r="I140" s="168">
        <f t="shared" si="13"/>
        <v>4.72</v>
      </c>
    </row>
    <row r="141" spans="1:9" x14ac:dyDescent="0.2">
      <c r="A141" s="105">
        <v>39892</v>
      </c>
      <c r="B141" s="25" t="s">
        <v>720</v>
      </c>
      <c r="C141" s="25">
        <v>59</v>
      </c>
      <c r="D141" s="35">
        <v>0.03</v>
      </c>
      <c r="E141" s="107">
        <f t="shared" si="11"/>
        <v>1.77</v>
      </c>
      <c r="F141" s="110">
        <f t="shared" si="14"/>
        <v>94.699999999999974</v>
      </c>
      <c r="H141" s="168">
        <f t="shared" si="12"/>
        <v>0</v>
      </c>
      <c r="I141" s="168">
        <f t="shared" si="13"/>
        <v>1.77</v>
      </c>
    </row>
    <row r="142" spans="1:9" x14ac:dyDescent="0.2">
      <c r="A142" s="105">
        <v>39892</v>
      </c>
      <c r="B142" s="25" t="s">
        <v>328</v>
      </c>
      <c r="C142" s="25">
        <v>59</v>
      </c>
      <c r="D142" s="35">
        <v>0.27</v>
      </c>
      <c r="E142" s="107">
        <f t="shared" si="11"/>
        <v>15.930000000000001</v>
      </c>
      <c r="F142" s="110">
        <f t="shared" si="14"/>
        <v>110.62999999999998</v>
      </c>
      <c r="H142" s="168">
        <f t="shared" si="12"/>
        <v>0</v>
      </c>
      <c r="I142" s="168">
        <f t="shared" si="13"/>
        <v>15.930000000000001</v>
      </c>
    </row>
    <row r="143" spans="1:9" x14ac:dyDescent="0.2">
      <c r="A143" s="105">
        <v>39909</v>
      </c>
      <c r="B143" s="25" t="s">
        <v>699</v>
      </c>
      <c r="C143" s="25">
        <v>1</v>
      </c>
      <c r="D143" s="35">
        <v>-59.25</v>
      </c>
      <c r="E143" s="107">
        <f t="shared" si="11"/>
        <v>-59.25</v>
      </c>
      <c r="F143" s="110">
        <f t="shared" si="14"/>
        <v>51.379999999999981</v>
      </c>
      <c r="H143" s="168">
        <f t="shared" si="12"/>
        <v>0</v>
      </c>
      <c r="I143" s="168">
        <f t="shared" si="13"/>
        <v>-59.25</v>
      </c>
    </row>
    <row r="144" spans="1:9" x14ac:dyDescent="0.2">
      <c r="B144" s="84" t="s">
        <v>736</v>
      </c>
      <c r="C144" s="25">
        <v>1</v>
      </c>
      <c r="D144" s="35">
        <v>-51.38</v>
      </c>
      <c r="E144" s="107">
        <f t="shared" si="11"/>
        <v>-51.38</v>
      </c>
      <c r="F144" s="110">
        <f t="shared" si="14"/>
        <v>0</v>
      </c>
    </row>
    <row r="145" spans="1:9" x14ac:dyDescent="0.2">
      <c r="A145" s="105">
        <v>39922</v>
      </c>
      <c r="B145" s="25" t="s">
        <v>338</v>
      </c>
      <c r="C145" s="25">
        <v>12</v>
      </c>
      <c r="D145" s="35">
        <v>0.1</v>
      </c>
      <c r="E145" s="107">
        <f t="shared" ref="E145:E156" si="15">IF(C145&gt;0,D145*C145,"")</f>
        <v>1.2000000000000002</v>
      </c>
      <c r="F145" s="110">
        <f t="shared" si="14"/>
        <v>1.2000000000000002</v>
      </c>
      <c r="H145" s="168">
        <f t="shared" si="12"/>
        <v>0</v>
      </c>
      <c r="I145" s="168">
        <f t="shared" si="13"/>
        <v>1.2000000000000002</v>
      </c>
    </row>
    <row r="146" spans="1:9" x14ac:dyDescent="0.2">
      <c r="A146" s="105">
        <v>39922</v>
      </c>
      <c r="B146" s="25" t="s">
        <v>726</v>
      </c>
      <c r="C146" s="25">
        <v>1</v>
      </c>
      <c r="D146" s="35">
        <v>1</v>
      </c>
      <c r="E146" s="107">
        <f t="shared" si="15"/>
        <v>1</v>
      </c>
      <c r="F146" s="110">
        <f t="shared" si="14"/>
        <v>2.2000000000000002</v>
      </c>
      <c r="H146" s="168">
        <f t="shared" si="12"/>
        <v>0</v>
      </c>
      <c r="I146" s="168">
        <f t="shared" si="13"/>
        <v>1</v>
      </c>
    </row>
    <row r="147" spans="1:9" x14ac:dyDescent="0.2">
      <c r="A147" s="105">
        <v>39926</v>
      </c>
      <c r="B147" s="25" t="s">
        <v>728</v>
      </c>
      <c r="C147" s="25">
        <v>2</v>
      </c>
      <c r="D147" s="35">
        <v>0.05</v>
      </c>
      <c r="E147" s="107">
        <f t="shared" si="15"/>
        <v>0.1</v>
      </c>
      <c r="F147" s="110">
        <f t="shared" si="14"/>
        <v>2.3000000000000003</v>
      </c>
      <c r="H147" s="168">
        <f t="shared" si="12"/>
        <v>0</v>
      </c>
      <c r="I147" s="168">
        <f t="shared" si="13"/>
        <v>0.1</v>
      </c>
    </row>
    <row r="148" spans="1:9" x14ac:dyDescent="0.2">
      <c r="A148" s="105">
        <v>39926</v>
      </c>
      <c r="B148" s="25" t="s">
        <v>729</v>
      </c>
      <c r="C148" s="25">
        <v>1</v>
      </c>
      <c r="D148" s="35">
        <v>0.39</v>
      </c>
      <c r="E148" s="107">
        <f t="shared" si="15"/>
        <v>0.39</v>
      </c>
      <c r="F148" s="110">
        <f t="shared" si="14"/>
        <v>2.6900000000000004</v>
      </c>
      <c r="H148" s="168">
        <f t="shared" si="12"/>
        <v>0</v>
      </c>
      <c r="I148" s="168">
        <f t="shared" si="13"/>
        <v>0.39</v>
      </c>
    </row>
    <row r="149" spans="1:9" x14ac:dyDescent="0.2">
      <c r="A149" s="105">
        <v>39926</v>
      </c>
      <c r="B149" s="25" t="s">
        <v>730</v>
      </c>
      <c r="C149" s="25">
        <v>8</v>
      </c>
      <c r="D149" s="35">
        <v>0.05</v>
      </c>
      <c r="E149" s="107">
        <f t="shared" si="15"/>
        <v>0.4</v>
      </c>
      <c r="F149" s="110">
        <f t="shared" si="14"/>
        <v>3.0900000000000003</v>
      </c>
      <c r="H149" s="168">
        <f t="shared" si="12"/>
        <v>0</v>
      </c>
      <c r="I149" s="168">
        <f t="shared" si="13"/>
        <v>0.4</v>
      </c>
    </row>
    <row r="150" spans="1:9" x14ac:dyDescent="0.2">
      <c r="A150" s="105">
        <v>39926</v>
      </c>
      <c r="B150" s="25" t="s">
        <v>731</v>
      </c>
      <c r="C150" s="25">
        <v>2</v>
      </c>
      <c r="D150" s="35">
        <v>0.05</v>
      </c>
      <c r="E150" s="107">
        <f t="shared" si="15"/>
        <v>0.1</v>
      </c>
      <c r="F150" s="110">
        <f t="shared" si="14"/>
        <v>3.1900000000000004</v>
      </c>
      <c r="H150" s="168">
        <f t="shared" si="12"/>
        <v>0</v>
      </c>
      <c r="I150" s="168">
        <f t="shared" si="13"/>
        <v>0.1</v>
      </c>
    </row>
    <row r="151" spans="1:9" x14ac:dyDescent="0.2">
      <c r="A151" s="105">
        <v>39926</v>
      </c>
      <c r="B151" s="25" t="s">
        <v>732</v>
      </c>
      <c r="C151" s="25">
        <v>1</v>
      </c>
      <c r="D151" s="35">
        <v>0.39</v>
      </c>
      <c r="E151" s="107">
        <f t="shared" si="15"/>
        <v>0.39</v>
      </c>
      <c r="F151" s="110">
        <f t="shared" si="14"/>
        <v>3.5800000000000005</v>
      </c>
      <c r="H151" s="168">
        <f t="shared" si="12"/>
        <v>0</v>
      </c>
      <c r="I151" s="168">
        <f t="shared" si="13"/>
        <v>0.39</v>
      </c>
    </row>
    <row r="152" spans="1:9" x14ac:dyDescent="0.2">
      <c r="A152" s="105">
        <v>39930</v>
      </c>
      <c r="B152" s="25" t="s">
        <v>463</v>
      </c>
      <c r="C152" s="25">
        <v>35</v>
      </c>
      <c r="D152" s="35">
        <v>0.05</v>
      </c>
      <c r="E152" s="107">
        <f t="shared" si="15"/>
        <v>1.75</v>
      </c>
      <c r="F152" s="110">
        <f t="shared" si="14"/>
        <v>5.33</v>
      </c>
      <c r="H152" s="168">
        <f t="shared" si="12"/>
        <v>0</v>
      </c>
      <c r="I152" s="168">
        <f t="shared" si="13"/>
        <v>1.75</v>
      </c>
    </row>
    <row r="153" spans="1:9" x14ac:dyDescent="0.2">
      <c r="A153" s="105">
        <v>39934</v>
      </c>
      <c r="B153" s="25" t="s">
        <v>734</v>
      </c>
      <c r="C153" s="25">
        <v>1</v>
      </c>
      <c r="D153" s="35">
        <v>26.91</v>
      </c>
      <c r="E153" s="107">
        <f t="shared" si="15"/>
        <v>26.91</v>
      </c>
      <c r="F153" s="110">
        <f t="shared" si="14"/>
        <v>32.24</v>
      </c>
      <c r="H153" s="168">
        <f t="shared" si="12"/>
        <v>0</v>
      </c>
      <c r="I153" s="168">
        <f t="shared" si="13"/>
        <v>26.91</v>
      </c>
    </row>
    <row r="154" spans="1:9" x14ac:dyDescent="0.2">
      <c r="A154" s="105">
        <v>39930</v>
      </c>
      <c r="B154" s="25" t="s">
        <v>648</v>
      </c>
      <c r="C154" s="25">
        <v>35</v>
      </c>
      <c r="D154" s="35">
        <v>0.08</v>
      </c>
      <c r="E154" s="107">
        <f t="shared" si="15"/>
        <v>2.8000000000000003</v>
      </c>
      <c r="F154" s="110">
        <f t="shared" si="14"/>
        <v>35.04</v>
      </c>
      <c r="H154" s="168">
        <f t="shared" si="12"/>
        <v>0</v>
      </c>
      <c r="I154" s="168">
        <f t="shared" si="13"/>
        <v>2.8000000000000003</v>
      </c>
    </row>
    <row r="155" spans="1:9" x14ac:dyDescent="0.2">
      <c r="A155" s="105">
        <v>39930</v>
      </c>
      <c r="B155" s="25" t="s">
        <v>464</v>
      </c>
      <c r="C155" s="25">
        <v>25</v>
      </c>
      <c r="D155" s="35">
        <v>0.08</v>
      </c>
      <c r="E155" s="107">
        <f t="shared" si="15"/>
        <v>2</v>
      </c>
      <c r="F155" s="110">
        <f t="shared" si="14"/>
        <v>37.04</v>
      </c>
      <c r="H155" s="168">
        <f t="shared" si="12"/>
        <v>0</v>
      </c>
      <c r="I155" s="168">
        <f t="shared" si="13"/>
        <v>2</v>
      </c>
    </row>
    <row r="156" spans="1:9" x14ac:dyDescent="0.2">
      <c r="A156" s="105">
        <v>39930</v>
      </c>
      <c r="B156" s="25" t="s">
        <v>328</v>
      </c>
      <c r="C156" s="25">
        <v>57</v>
      </c>
      <c r="D156" s="35">
        <v>0.36</v>
      </c>
      <c r="E156" s="107">
        <f t="shared" si="15"/>
        <v>20.52</v>
      </c>
      <c r="F156" s="110">
        <f t="shared" si="14"/>
        <v>57.56</v>
      </c>
      <c r="H156" s="168">
        <f t="shared" si="12"/>
        <v>0</v>
      </c>
      <c r="I156" s="168">
        <f t="shared" si="13"/>
        <v>20.52</v>
      </c>
    </row>
    <row r="157" spans="1:9" x14ac:dyDescent="0.2">
      <c r="A157" s="105">
        <v>39944</v>
      </c>
      <c r="B157" s="25" t="s">
        <v>744</v>
      </c>
      <c r="C157" s="25">
        <v>1</v>
      </c>
      <c r="D157" s="35">
        <v>-57.56</v>
      </c>
      <c r="E157" s="107">
        <f>IF(C157&gt;0,D157*C157,"")</f>
        <v>-57.56</v>
      </c>
      <c r="F157" s="110">
        <f>IF(C157&gt;0,F156+E157,"")</f>
        <v>0</v>
      </c>
      <c r="H157" s="168">
        <f t="shared" si="12"/>
        <v>0</v>
      </c>
    </row>
    <row r="158" spans="1:9" x14ac:dyDescent="0.2">
      <c r="A158" s="105">
        <v>39945</v>
      </c>
      <c r="B158" s="25" t="s">
        <v>760</v>
      </c>
      <c r="C158" s="25">
        <v>1</v>
      </c>
      <c r="D158" s="35">
        <v>0.3</v>
      </c>
      <c r="E158" s="107">
        <f t="shared" ref="E158:E222" si="16">IF(C158&gt;0,D158*C158,"")</f>
        <v>0.3</v>
      </c>
      <c r="F158" s="110">
        <f t="shared" ref="F158:F222" si="17">IF(C158&gt;0,F157+E158,"")</f>
        <v>0.3</v>
      </c>
      <c r="H158" s="168">
        <f t="shared" si="12"/>
        <v>0</v>
      </c>
      <c r="I158" s="168">
        <f t="shared" si="13"/>
        <v>0.3</v>
      </c>
    </row>
    <row r="159" spans="1:9" x14ac:dyDescent="0.2">
      <c r="A159" s="105">
        <v>39945</v>
      </c>
      <c r="B159" s="25" t="s">
        <v>761</v>
      </c>
      <c r="C159" s="25">
        <v>1</v>
      </c>
      <c r="D159" s="35">
        <v>0.39</v>
      </c>
      <c r="E159" s="107">
        <f t="shared" si="16"/>
        <v>0.39</v>
      </c>
      <c r="F159" s="110">
        <f t="shared" si="17"/>
        <v>0.69</v>
      </c>
      <c r="H159" s="168">
        <f t="shared" si="12"/>
        <v>0</v>
      </c>
      <c r="I159" s="168">
        <f t="shared" si="13"/>
        <v>0.39</v>
      </c>
    </row>
    <row r="160" spans="1:9" x14ac:dyDescent="0.2">
      <c r="A160" s="105">
        <v>39959</v>
      </c>
      <c r="B160" s="25" t="s">
        <v>463</v>
      </c>
      <c r="C160" s="25">
        <v>33</v>
      </c>
      <c r="D160" s="35">
        <v>0.05</v>
      </c>
      <c r="E160" s="107">
        <f t="shared" si="16"/>
        <v>1.6500000000000001</v>
      </c>
      <c r="F160" s="110">
        <f t="shared" si="17"/>
        <v>2.34</v>
      </c>
      <c r="H160" s="168">
        <f t="shared" si="12"/>
        <v>0</v>
      </c>
      <c r="I160" s="168">
        <f t="shared" si="13"/>
        <v>1.6500000000000001</v>
      </c>
    </row>
    <row r="161" spans="1:9" x14ac:dyDescent="0.2">
      <c r="A161" s="105">
        <v>39959</v>
      </c>
      <c r="B161" s="25" t="s">
        <v>464</v>
      </c>
      <c r="C161" s="25">
        <v>21</v>
      </c>
      <c r="D161" s="35">
        <v>0.08</v>
      </c>
      <c r="E161" s="107">
        <f t="shared" si="16"/>
        <v>1.68</v>
      </c>
      <c r="F161" s="110">
        <f t="shared" si="17"/>
        <v>4.0199999999999996</v>
      </c>
      <c r="H161" s="168">
        <f t="shared" si="12"/>
        <v>0</v>
      </c>
      <c r="I161" s="168">
        <f t="shared" si="13"/>
        <v>1.68</v>
      </c>
    </row>
    <row r="162" spans="1:9" x14ac:dyDescent="0.2">
      <c r="A162" s="105">
        <v>39959</v>
      </c>
      <c r="B162" s="25" t="s">
        <v>328</v>
      </c>
      <c r="C162" s="25">
        <v>55</v>
      </c>
      <c r="D162" s="35">
        <v>0.3</v>
      </c>
      <c r="E162" s="107">
        <f t="shared" si="16"/>
        <v>16.5</v>
      </c>
      <c r="F162" s="110">
        <f t="shared" si="17"/>
        <v>20.52</v>
      </c>
      <c r="H162" s="168">
        <f t="shared" si="12"/>
        <v>0</v>
      </c>
      <c r="I162" s="168">
        <f t="shared" si="13"/>
        <v>16.5</v>
      </c>
    </row>
    <row r="163" spans="1:9" x14ac:dyDescent="0.2">
      <c r="A163" s="105">
        <v>39969</v>
      </c>
      <c r="B163" s="84" t="s">
        <v>765</v>
      </c>
      <c r="C163" s="25">
        <v>1</v>
      </c>
      <c r="D163" s="35">
        <v>0.05</v>
      </c>
      <c r="E163" s="107">
        <f t="shared" si="16"/>
        <v>0.05</v>
      </c>
      <c r="F163" s="110">
        <f t="shared" si="17"/>
        <v>20.57</v>
      </c>
      <c r="H163" s="168">
        <f t="shared" si="12"/>
        <v>0</v>
      </c>
      <c r="I163" s="168">
        <f t="shared" si="13"/>
        <v>0.05</v>
      </c>
    </row>
    <row r="164" spans="1:9" x14ac:dyDescent="0.2">
      <c r="A164" s="105">
        <v>39969</v>
      </c>
      <c r="B164" s="26" t="s">
        <v>766</v>
      </c>
      <c r="C164" s="25">
        <v>1</v>
      </c>
      <c r="D164" s="35">
        <v>0.08</v>
      </c>
      <c r="E164" s="107">
        <f t="shared" si="16"/>
        <v>0.08</v>
      </c>
      <c r="F164" s="110">
        <f t="shared" si="17"/>
        <v>20.65</v>
      </c>
      <c r="H164" s="168">
        <f t="shared" si="12"/>
        <v>0</v>
      </c>
      <c r="I164" s="168">
        <f t="shared" si="13"/>
        <v>0.08</v>
      </c>
    </row>
    <row r="165" spans="1:9" x14ac:dyDescent="0.2">
      <c r="A165" s="105">
        <v>39969</v>
      </c>
      <c r="B165" s="26" t="s">
        <v>648</v>
      </c>
      <c r="C165" s="25">
        <v>33</v>
      </c>
      <c r="D165" s="35">
        <v>0.08</v>
      </c>
      <c r="E165" s="107">
        <f t="shared" si="16"/>
        <v>2.64</v>
      </c>
      <c r="F165" s="110">
        <f t="shared" si="17"/>
        <v>23.29</v>
      </c>
      <c r="H165" s="168">
        <f t="shared" si="12"/>
        <v>0</v>
      </c>
      <c r="I165" s="168">
        <f t="shared" si="13"/>
        <v>2.64</v>
      </c>
    </row>
    <row r="166" spans="1:9" x14ac:dyDescent="0.2">
      <c r="A166" s="105">
        <v>39994</v>
      </c>
      <c r="B166" s="26" t="s">
        <v>328</v>
      </c>
      <c r="C166" s="25">
        <v>55</v>
      </c>
      <c r="D166" s="35">
        <v>0.3</v>
      </c>
      <c r="E166" s="107">
        <f t="shared" si="16"/>
        <v>16.5</v>
      </c>
      <c r="F166" s="110">
        <f t="shared" si="17"/>
        <v>39.79</v>
      </c>
      <c r="H166" s="168">
        <f t="shared" si="12"/>
        <v>0</v>
      </c>
      <c r="I166" s="168">
        <f t="shared" si="13"/>
        <v>16.5</v>
      </c>
    </row>
    <row r="167" spans="1:9" x14ac:dyDescent="0.2">
      <c r="A167" s="105">
        <v>39994</v>
      </c>
      <c r="B167" s="26" t="s">
        <v>463</v>
      </c>
      <c r="C167" s="25">
        <v>33</v>
      </c>
      <c r="D167" s="35">
        <v>0.05</v>
      </c>
      <c r="E167" s="107">
        <f t="shared" si="16"/>
        <v>1.6500000000000001</v>
      </c>
      <c r="F167" s="110">
        <f t="shared" si="17"/>
        <v>41.44</v>
      </c>
      <c r="H167" s="168">
        <f t="shared" si="12"/>
        <v>0</v>
      </c>
      <c r="I167" s="168">
        <f t="shared" si="13"/>
        <v>1.6500000000000001</v>
      </c>
    </row>
    <row r="168" spans="1:9" x14ac:dyDescent="0.2">
      <c r="A168" s="105">
        <v>40008</v>
      </c>
      <c r="B168" s="26" t="s">
        <v>464</v>
      </c>
      <c r="C168" s="25">
        <v>20</v>
      </c>
      <c r="D168" s="35">
        <v>0.08</v>
      </c>
      <c r="E168" s="107">
        <f t="shared" si="16"/>
        <v>1.6</v>
      </c>
      <c r="F168" s="110">
        <f t="shared" si="17"/>
        <v>43.04</v>
      </c>
      <c r="H168" s="168">
        <f t="shared" si="12"/>
        <v>0</v>
      </c>
      <c r="I168" s="168">
        <f t="shared" si="13"/>
        <v>1.6</v>
      </c>
    </row>
    <row r="169" spans="1:9" x14ac:dyDescent="0.2">
      <c r="A169" s="105">
        <v>40008</v>
      </c>
      <c r="B169" s="26" t="s">
        <v>784</v>
      </c>
      <c r="C169" s="25">
        <v>1</v>
      </c>
      <c r="D169" s="35">
        <v>0.39</v>
      </c>
      <c r="E169" s="107">
        <f t="shared" si="16"/>
        <v>0.39</v>
      </c>
      <c r="F169" s="110">
        <f t="shared" si="17"/>
        <v>43.43</v>
      </c>
      <c r="H169" s="168">
        <f t="shared" si="12"/>
        <v>0</v>
      </c>
      <c r="I169" s="168">
        <f t="shared" si="13"/>
        <v>0.39</v>
      </c>
    </row>
    <row r="170" spans="1:9" x14ac:dyDescent="0.2">
      <c r="A170" s="105">
        <v>40008</v>
      </c>
      <c r="B170" s="26" t="s">
        <v>223</v>
      </c>
      <c r="C170" s="25">
        <v>17</v>
      </c>
      <c r="D170" s="35">
        <v>0.3</v>
      </c>
      <c r="E170" s="107">
        <f t="shared" si="16"/>
        <v>5.0999999999999996</v>
      </c>
      <c r="F170" s="110">
        <f t="shared" si="17"/>
        <v>48.53</v>
      </c>
      <c r="H170" s="168">
        <f t="shared" si="12"/>
        <v>0</v>
      </c>
      <c r="I170" s="168">
        <f t="shared" si="13"/>
        <v>5.0999999999999996</v>
      </c>
    </row>
    <row r="171" spans="1:9" x14ac:dyDescent="0.2">
      <c r="A171" s="105">
        <v>40009</v>
      </c>
      <c r="B171" s="26" t="s">
        <v>785</v>
      </c>
      <c r="C171" s="25">
        <v>1</v>
      </c>
      <c r="D171" s="35">
        <v>0.39</v>
      </c>
      <c r="E171" s="107">
        <f t="shared" si="16"/>
        <v>0.39</v>
      </c>
      <c r="F171" s="110">
        <f t="shared" si="17"/>
        <v>48.92</v>
      </c>
      <c r="H171" s="168">
        <f t="shared" si="12"/>
        <v>0</v>
      </c>
      <c r="I171" s="168">
        <f t="shared" si="13"/>
        <v>0.39</v>
      </c>
    </row>
    <row r="172" spans="1:9" x14ac:dyDescent="0.2">
      <c r="A172" s="105">
        <v>40021</v>
      </c>
      <c r="B172" s="26" t="s">
        <v>463</v>
      </c>
      <c r="C172" s="25">
        <v>38</v>
      </c>
      <c r="D172" s="35">
        <v>0.05</v>
      </c>
      <c r="E172" s="107">
        <f t="shared" si="16"/>
        <v>1.9000000000000001</v>
      </c>
      <c r="F172" s="110">
        <f t="shared" si="17"/>
        <v>50.82</v>
      </c>
      <c r="H172" s="168">
        <f t="shared" si="12"/>
        <v>0</v>
      </c>
      <c r="I172" s="168">
        <f t="shared" si="13"/>
        <v>1.9000000000000001</v>
      </c>
    </row>
    <row r="173" spans="1:9" x14ac:dyDescent="0.2">
      <c r="A173" s="105">
        <v>40021</v>
      </c>
      <c r="B173" s="26" t="s">
        <v>648</v>
      </c>
      <c r="C173" s="25">
        <v>38</v>
      </c>
      <c r="D173" s="35">
        <v>0.08</v>
      </c>
      <c r="E173" s="107">
        <f t="shared" si="16"/>
        <v>3.04</v>
      </c>
      <c r="F173" s="110">
        <f t="shared" si="17"/>
        <v>53.86</v>
      </c>
      <c r="H173" s="168">
        <f t="shared" si="12"/>
        <v>0</v>
      </c>
      <c r="I173" s="168">
        <f t="shared" si="13"/>
        <v>3.04</v>
      </c>
    </row>
    <row r="174" spans="1:9" x14ac:dyDescent="0.2">
      <c r="A174" s="105">
        <v>40021</v>
      </c>
      <c r="B174" s="26" t="s">
        <v>328</v>
      </c>
      <c r="C174" s="25">
        <v>35</v>
      </c>
      <c r="D174" s="35">
        <v>0.3</v>
      </c>
      <c r="E174" s="107">
        <f t="shared" si="16"/>
        <v>10.5</v>
      </c>
      <c r="F174" s="110">
        <f t="shared" si="17"/>
        <v>64.36</v>
      </c>
      <c r="H174" s="168">
        <f t="shared" si="12"/>
        <v>0</v>
      </c>
      <c r="I174" s="168">
        <f t="shared" si="13"/>
        <v>10.5</v>
      </c>
    </row>
    <row r="175" spans="1:9" x14ac:dyDescent="0.2">
      <c r="A175" s="105">
        <v>40021</v>
      </c>
      <c r="B175" s="26" t="s">
        <v>786</v>
      </c>
      <c r="C175" s="25">
        <v>1</v>
      </c>
      <c r="D175" s="35">
        <v>0.3</v>
      </c>
      <c r="E175" s="107">
        <f t="shared" si="16"/>
        <v>0.3</v>
      </c>
      <c r="F175" s="110">
        <f t="shared" si="17"/>
        <v>64.66</v>
      </c>
      <c r="H175" s="168">
        <f t="shared" si="12"/>
        <v>0</v>
      </c>
      <c r="I175" s="168">
        <f t="shared" si="13"/>
        <v>0.3</v>
      </c>
    </row>
    <row r="176" spans="1:9" x14ac:dyDescent="0.2">
      <c r="A176" s="105">
        <v>40035</v>
      </c>
      <c r="B176" s="26" t="s">
        <v>744</v>
      </c>
      <c r="C176" s="25">
        <v>1</v>
      </c>
      <c r="D176" s="35">
        <v>-64.66</v>
      </c>
      <c r="E176" s="107">
        <f t="shared" si="16"/>
        <v>-64.66</v>
      </c>
      <c r="F176" s="110">
        <f t="shared" si="17"/>
        <v>0</v>
      </c>
      <c r="H176" s="168">
        <f t="shared" si="12"/>
        <v>0</v>
      </c>
      <c r="I176" s="168">
        <f t="shared" si="13"/>
        <v>-64.66</v>
      </c>
    </row>
    <row r="177" spans="1:9" x14ac:dyDescent="0.2">
      <c r="A177" s="105">
        <v>40037</v>
      </c>
      <c r="B177" s="26" t="s">
        <v>464</v>
      </c>
      <c r="C177" s="25">
        <v>20</v>
      </c>
      <c r="D177" s="35">
        <v>0.08</v>
      </c>
      <c r="E177" s="107">
        <f t="shared" si="16"/>
        <v>1.6</v>
      </c>
      <c r="F177" s="110">
        <f>IF(C177&gt;0,F176+E177,"")</f>
        <v>1.6</v>
      </c>
      <c r="H177" s="168">
        <f t="shared" si="12"/>
        <v>0</v>
      </c>
      <c r="I177" s="168">
        <f t="shared" si="13"/>
        <v>1.6</v>
      </c>
    </row>
    <row r="178" spans="1:9" x14ac:dyDescent="0.2">
      <c r="A178" s="105">
        <v>40037</v>
      </c>
      <c r="B178" s="26" t="s">
        <v>223</v>
      </c>
      <c r="C178" s="25">
        <v>15</v>
      </c>
      <c r="D178" s="35">
        <v>0.3</v>
      </c>
      <c r="E178" s="107">
        <f t="shared" si="16"/>
        <v>4.5</v>
      </c>
      <c r="F178" s="110">
        <f t="shared" si="17"/>
        <v>6.1</v>
      </c>
      <c r="H178" s="168">
        <f t="shared" si="12"/>
        <v>0</v>
      </c>
      <c r="I178" s="168">
        <f t="shared" si="13"/>
        <v>4.5</v>
      </c>
    </row>
    <row r="179" spans="1:9" x14ac:dyDescent="0.2">
      <c r="A179" s="105">
        <v>40056</v>
      </c>
      <c r="B179" s="26" t="s">
        <v>648</v>
      </c>
      <c r="C179" s="25">
        <v>35</v>
      </c>
      <c r="D179" s="35">
        <v>0.08</v>
      </c>
      <c r="E179" s="107">
        <f t="shared" si="16"/>
        <v>2.8000000000000003</v>
      </c>
      <c r="F179" s="110">
        <f t="shared" si="17"/>
        <v>8.9</v>
      </c>
      <c r="H179" s="168">
        <f t="shared" si="12"/>
        <v>0</v>
      </c>
      <c r="I179" s="168">
        <f t="shared" si="13"/>
        <v>2.8000000000000003</v>
      </c>
    </row>
    <row r="180" spans="1:9" x14ac:dyDescent="0.2">
      <c r="A180" s="105">
        <v>40058</v>
      </c>
      <c r="B180" s="26" t="s">
        <v>518</v>
      </c>
      <c r="C180" s="25">
        <v>70</v>
      </c>
      <c r="D180" s="35">
        <v>0.05</v>
      </c>
      <c r="E180" s="107">
        <f t="shared" si="16"/>
        <v>3.5</v>
      </c>
      <c r="F180" s="110">
        <f t="shared" si="17"/>
        <v>12.4</v>
      </c>
      <c r="H180" s="168">
        <f t="shared" si="12"/>
        <v>0</v>
      </c>
      <c r="I180" s="168">
        <f t="shared" si="13"/>
        <v>3.5</v>
      </c>
    </row>
    <row r="181" spans="1:9" x14ac:dyDescent="0.2">
      <c r="A181" s="105">
        <v>40058</v>
      </c>
      <c r="B181" s="26" t="s">
        <v>328</v>
      </c>
      <c r="C181" s="25">
        <v>35</v>
      </c>
      <c r="D181" s="35">
        <v>0.3</v>
      </c>
      <c r="E181" s="107">
        <f t="shared" si="16"/>
        <v>10.5</v>
      </c>
      <c r="F181" s="110">
        <f t="shared" si="17"/>
        <v>22.9</v>
      </c>
      <c r="H181" s="168">
        <f t="shared" si="12"/>
        <v>0</v>
      </c>
      <c r="I181" s="168">
        <f t="shared" si="13"/>
        <v>10.5</v>
      </c>
    </row>
    <row r="182" spans="1:9" x14ac:dyDescent="0.2">
      <c r="A182" s="105">
        <v>40060</v>
      </c>
      <c r="B182" s="26" t="s">
        <v>328</v>
      </c>
      <c r="C182" s="25">
        <v>1</v>
      </c>
      <c r="D182" s="35">
        <v>0.3</v>
      </c>
      <c r="E182" s="107">
        <f t="shared" si="16"/>
        <v>0.3</v>
      </c>
      <c r="F182" s="110">
        <f t="shared" si="17"/>
        <v>23.2</v>
      </c>
      <c r="H182" s="168">
        <f t="shared" si="12"/>
        <v>0</v>
      </c>
      <c r="I182" s="168">
        <f t="shared" si="13"/>
        <v>0.3</v>
      </c>
    </row>
    <row r="183" spans="1:9" x14ac:dyDescent="0.2">
      <c r="A183" s="105">
        <v>40060</v>
      </c>
      <c r="B183" s="26" t="s">
        <v>328</v>
      </c>
      <c r="C183" s="25">
        <v>1</v>
      </c>
      <c r="D183" s="35">
        <v>39</v>
      </c>
      <c r="E183" s="107">
        <f t="shared" si="16"/>
        <v>39</v>
      </c>
      <c r="F183" s="110">
        <f t="shared" si="17"/>
        <v>62.2</v>
      </c>
      <c r="H183" s="168">
        <f t="shared" si="12"/>
        <v>0</v>
      </c>
      <c r="I183" s="168">
        <f t="shared" si="13"/>
        <v>39</v>
      </c>
    </row>
    <row r="184" spans="1:9" x14ac:dyDescent="0.2">
      <c r="A184" s="105">
        <v>40070</v>
      </c>
      <c r="B184" s="26" t="s">
        <v>719</v>
      </c>
      <c r="C184" s="25">
        <v>19</v>
      </c>
      <c r="D184" s="35">
        <v>0.08</v>
      </c>
      <c r="E184" s="107">
        <f t="shared" si="16"/>
        <v>1.52</v>
      </c>
      <c r="F184" s="110">
        <f t="shared" si="17"/>
        <v>63.720000000000006</v>
      </c>
      <c r="H184" s="168">
        <f t="shared" si="12"/>
        <v>0</v>
      </c>
      <c r="I184" s="168">
        <f t="shared" si="13"/>
        <v>1.52</v>
      </c>
    </row>
    <row r="185" spans="1:9" x14ac:dyDescent="0.2">
      <c r="A185" s="105">
        <v>40070</v>
      </c>
      <c r="B185" s="26" t="s">
        <v>789</v>
      </c>
      <c r="C185" s="25">
        <v>19</v>
      </c>
      <c r="D185" s="35">
        <v>0.1</v>
      </c>
      <c r="E185" s="107">
        <f t="shared" si="16"/>
        <v>1.9000000000000001</v>
      </c>
      <c r="F185" s="110">
        <f t="shared" si="17"/>
        <v>65.62</v>
      </c>
      <c r="H185" s="168">
        <f t="shared" si="12"/>
        <v>0</v>
      </c>
      <c r="I185" s="168">
        <f t="shared" si="13"/>
        <v>1.9000000000000001</v>
      </c>
    </row>
    <row r="186" spans="1:9" x14ac:dyDescent="0.2">
      <c r="A186" s="105">
        <v>40071</v>
      </c>
      <c r="B186" s="26" t="s">
        <v>799</v>
      </c>
      <c r="C186" s="25">
        <v>6</v>
      </c>
      <c r="D186" s="35">
        <v>0.05</v>
      </c>
      <c r="E186" s="107">
        <f t="shared" si="16"/>
        <v>0.30000000000000004</v>
      </c>
      <c r="F186" s="110">
        <f t="shared" si="17"/>
        <v>65.92</v>
      </c>
      <c r="H186" s="168">
        <f t="shared" si="12"/>
        <v>0</v>
      </c>
      <c r="I186" s="168">
        <f t="shared" si="13"/>
        <v>0.30000000000000004</v>
      </c>
    </row>
    <row r="187" spans="1:9" x14ac:dyDescent="0.2">
      <c r="A187" s="105">
        <v>40071</v>
      </c>
      <c r="B187" s="26" t="s">
        <v>328</v>
      </c>
      <c r="C187" s="25">
        <v>2</v>
      </c>
      <c r="D187" s="35">
        <v>0.39</v>
      </c>
      <c r="E187" s="107">
        <f t="shared" si="16"/>
        <v>0.78</v>
      </c>
      <c r="F187" s="110">
        <f t="shared" si="17"/>
        <v>66.7</v>
      </c>
      <c r="H187" s="168">
        <f t="shared" si="12"/>
        <v>0</v>
      </c>
      <c r="I187" s="168">
        <f t="shared" si="13"/>
        <v>0.78</v>
      </c>
    </row>
    <row r="188" spans="1:9" x14ac:dyDescent="0.2">
      <c r="A188" s="105">
        <v>40072</v>
      </c>
      <c r="B188" s="26" t="s">
        <v>223</v>
      </c>
      <c r="C188" s="25">
        <v>14</v>
      </c>
      <c r="D188" s="35">
        <v>0.3</v>
      </c>
      <c r="E188" s="107">
        <f t="shared" si="16"/>
        <v>4.2</v>
      </c>
      <c r="F188" s="110">
        <f t="shared" si="17"/>
        <v>70.900000000000006</v>
      </c>
      <c r="H188" s="168">
        <f t="shared" si="12"/>
        <v>0</v>
      </c>
      <c r="I188" s="168">
        <f t="shared" si="13"/>
        <v>4.2</v>
      </c>
    </row>
    <row r="189" spans="1:9" x14ac:dyDescent="0.2">
      <c r="A189" s="105">
        <v>40083</v>
      </c>
      <c r="B189" s="26" t="s">
        <v>463</v>
      </c>
      <c r="C189" s="25">
        <v>37</v>
      </c>
      <c r="D189" s="35">
        <v>0.05</v>
      </c>
      <c r="E189" s="107">
        <f t="shared" si="16"/>
        <v>1.85</v>
      </c>
      <c r="F189" s="110">
        <f t="shared" si="17"/>
        <v>72.75</v>
      </c>
      <c r="H189" s="168">
        <f t="shared" si="12"/>
        <v>0</v>
      </c>
      <c r="I189" s="168">
        <f t="shared" si="13"/>
        <v>1.85</v>
      </c>
    </row>
    <row r="190" spans="1:9" x14ac:dyDescent="0.2">
      <c r="A190" s="105">
        <v>40083</v>
      </c>
      <c r="B190" s="26" t="s">
        <v>702</v>
      </c>
      <c r="C190" s="25">
        <v>37</v>
      </c>
      <c r="D190" s="35">
        <v>0.08</v>
      </c>
      <c r="E190" s="107">
        <f t="shared" si="16"/>
        <v>2.96</v>
      </c>
      <c r="F190" s="110">
        <f t="shared" si="17"/>
        <v>75.709999999999994</v>
      </c>
      <c r="H190" s="168">
        <f t="shared" si="12"/>
        <v>0</v>
      </c>
      <c r="I190" s="168">
        <f t="shared" si="13"/>
        <v>2.96</v>
      </c>
    </row>
    <row r="191" spans="1:9" x14ac:dyDescent="0.2">
      <c r="A191" s="105">
        <v>40128</v>
      </c>
      <c r="B191" s="26" t="s">
        <v>464</v>
      </c>
      <c r="C191" s="25">
        <v>18</v>
      </c>
      <c r="D191" s="35">
        <v>0.08</v>
      </c>
      <c r="E191" s="107">
        <f t="shared" si="16"/>
        <v>1.44</v>
      </c>
      <c r="F191" s="110">
        <f t="shared" si="17"/>
        <v>77.149999999999991</v>
      </c>
      <c r="H191" s="168">
        <f t="shared" si="12"/>
        <v>0</v>
      </c>
      <c r="I191" s="168">
        <f t="shared" si="13"/>
        <v>1.44</v>
      </c>
    </row>
    <row r="192" spans="1:9" x14ac:dyDescent="0.2">
      <c r="A192" s="105">
        <v>40128</v>
      </c>
      <c r="B192" s="26" t="s">
        <v>223</v>
      </c>
      <c r="C192" s="25">
        <v>17</v>
      </c>
      <c r="D192" s="35">
        <v>0.3</v>
      </c>
      <c r="E192" s="107">
        <f t="shared" si="16"/>
        <v>5.0999999999999996</v>
      </c>
      <c r="F192" s="110">
        <f t="shared" si="17"/>
        <v>82.249999999999986</v>
      </c>
      <c r="H192" s="168">
        <f t="shared" si="12"/>
        <v>0</v>
      </c>
      <c r="I192" s="168">
        <f t="shared" si="13"/>
        <v>5.0999999999999996</v>
      </c>
    </row>
    <row r="193" spans="1:10" x14ac:dyDescent="0.2">
      <c r="A193" s="105">
        <v>40128</v>
      </c>
      <c r="B193" s="26" t="s">
        <v>648</v>
      </c>
      <c r="C193" s="25">
        <v>35</v>
      </c>
      <c r="D193" s="35">
        <v>0.08</v>
      </c>
      <c r="E193" s="107">
        <f t="shared" si="16"/>
        <v>2.8000000000000003</v>
      </c>
      <c r="F193" s="110">
        <f t="shared" si="17"/>
        <v>85.049999999999983</v>
      </c>
      <c r="H193" s="168">
        <f t="shared" si="12"/>
        <v>0</v>
      </c>
      <c r="I193" s="168">
        <f t="shared" si="13"/>
        <v>2.8000000000000003</v>
      </c>
    </row>
    <row r="194" spans="1:10" x14ac:dyDescent="0.2">
      <c r="A194" s="105">
        <v>40128</v>
      </c>
      <c r="B194" s="26" t="s">
        <v>452</v>
      </c>
      <c r="C194" s="25">
        <v>35</v>
      </c>
      <c r="D194" s="35">
        <v>0.3</v>
      </c>
      <c r="E194" s="107">
        <f t="shared" si="16"/>
        <v>10.5</v>
      </c>
      <c r="F194" s="110">
        <f t="shared" si="17"/>
        <v>95.549999999999983</v>
      </c>
      <c r="H194" s="168">
        <f t="shared" si="12"/>
        <v>0</v>
      </c>
      <c r="I194" s="168">
        <f t="shared" si="13"/>
        <v>10.5</v>
      </c>
    </row>
    <row r="195" spans="1:10" x14ac:dyDescent="0.2">
      <c r="A195" s="105">
        <v>40128</v>
      </c>
      <c r="B195" s="26" t="s">
        <v>806</v>
      </c>
      <c r="C195" s="25">
        <v>35</v>
      </c>
      <c r="D195" s="35">
        <v>0.05</v>
      </c>
      <c r="E195" s="107">
        <f t="shared" si="16"/>
        <v>1.75</v>
      </c>
      <c r="F195" s="110">
        <f t="shared" si="17"/>
        <v>97.299999999999983</v>
      </c>
      <c r="H195" s="168">
        <f t="shared" si="12"/>
        <v>0</v>
      </c>
      <c r="I195" s="168">
        <f t="shared" si="13"/>
        <v>1.75</v>
      </c>
    </row>
    <row r="196" spans="1:10" x14ac:dyDescent="0.2">
      <c r="A196" s="105">
        <v>40136</v>
      </c>
      <c r="B196" s="26" t="s">
        <v>744</v>
      </c>
      <c r="C196" s="25">
        <v>1</v>
      </c>
      <c r="D196" s="35">
        <v>-97.3</v>
      </c>
      <c r="E196" s="107">
        <f t="shared" si="16"/>
        <v>-97.3</v>
      </c>
      <c r="F196" s="110">
        <f t="shared" si="17"/>
        <v>-1.4210854715202004E-14</v>
      </c>
      <c r="H196" s="168">
        <f t="shared" si="12"/>
        <v>0</v>
      </c>
      <c r="I196" s="168">
        <f t="shared" si="13"/>
        <v>-97.3</v>
      </c>
    </row>
    <row r="197" spans="1:10" x14ac:dyDescent="0.2">
      <c r="A197" s="105">
        <v>40175</v>
      </c>
      <c r="B197" s="26" t="s">
        <v>813</v>
      </c>
      <c r="C197" s="25">
        <v>37</v>
      </c>
      <c r="D197" s="35">
        <v>0.32</v>
      </c>
      <c r="E197" s="107">
        <f t="shared" si="16"/>
        <v>11.84</v>
      </c>
      <c r="F197" s="110">
        <f t="shared" si="17"/>
        <v>11.839999999999986</v>
      </c>
      <c r="H197" s="168">
        <f t="shared" si="12"/>
        <v>0</v>
      </c>
      <c r="I197" s="168">
        <f t="shared" si="13"/>
        <v>11.84</v>
      </c>
    </row>
    <row r="198" spans="1:10" x14ac:dyDescent="0.2">
      <c r="A198" s="105">
        <v>40175</v>
      </c>
      <c r="B198" s="26" t="s">
        <v>814</v>
      </c>
      <c r="C198" s="25">
        <v>37</v>
      </c>
      <c r="D198" s="35">
        <v>0.3</v>
      </c>
      <c r="E198" s="107">
        <f t="shared" si="16"/>
        <v>11.1</v>
      </c>
      <c r="F198" s="110">
        <f t="shared" si="17"/>
        <v>22.939999999999984</v>
      </c>
      <c r="H198" s="168">
        <f t="shared" si="12"/>
        <v>0</v>
      </c>
      <c r="I198" s="168">
        <f t="shared" si="13"/>
        <v>11.1</v>
      </c>
    </row>
    <row r="199" spans="1:10" x14ac:dyDescent="0.2">
      <c r="A199" s="105">
        <v>40196</v>
      </c>
      <c r="B199" s="26" t="s">
        <v>825</v>
      </c>
      <c r="C199" s="25">
        <v>2</v>
      </c>
      <c r="D199" s="35">
        <v>0.39</v>
      </c>
      <c r="E199" s="107">
        <f t="shared" si="16"/>
        <v>0.78</v>
      </c>
      <c r="F199" s="110">
        <f t="shared" si="17"/>
        <v>23.719999999999985</v>
      </c>
      <c r="H199" s="168">
        <f t="shared" ref="H199:H263" si="18">IF(YEAR($A199)=2008,$D199*$C199,0)</f>
        <v>0</v>
      </c>
      <c r="I199" s="168">
        <f t="shared" ref="I199:I263" si="19">IF(YEAR($A199)=2009,$D199*$C199,0)</f>
        <v>0</v>
      </c>
      <c r="J199" s="168">
        <f>IF(YEAR($A199)=2010,$D199*$C199,0)</f>
        <v>0.78</v>
      </c>
    </row>
    <row r="200" spans="1:10" x14ac:dyDescent="0.2">
      <c r="A200" s="105">
        <v>40199</v>
      </c>
      <c r="B200" s="26" t="s">
        <v>827</v>
      </c>
      <c r="C200" s="25">
        <v>48</v>
      </c>
      <c r="D200" s="35">
        <v>0.3</v>
      </c>
      <c r="E200" s="107">
        <f t="shared" si="16"/>
        <v>14.399999999999999</v>
      </c>
      <c r="F200" s="110">
        <f t="shared" si="17"/>
        <v>38.119999999999983</v>
      </c>
      <c r="H200" s="168">
        <f t="shared" si="18"/>
        <v>0</v>
      </c>
      <c r="I200" s="168">
        <f t="shared" si="19"/>
        <v>0</v>
      </c>
      <c r="J200" s="168">
        <f t="shared" ref="J200:J264" si="20">IF(YEAR($A200)=2010,$D200*$C200,0)</f>
        <v>14.399999999999999</v>
      </c>
    </row>
    <row r="201" spans="1:10" x14ac:dyDescent="0.2">
      <c r="A201" s="105">
        <v>40199</v>
      </c>
      <c r="B201" s="26" t="s">
        <v>828</v>
      </c>
      <c r="C201" s="25">
        <v>50</v>
      </c>
      <c r="D201" s="35">
        <v>0.1</v>
      </c>
      <c r="E201" s="107">
        <f t="shared" si="16"/>
        <v>5</v>
      </c>
      <c r="F201" s="110">
        <f t="shared" si="17"/>
        <v>43.119999999999983</v>
      </c>
      <c r="H201" s="168">
        <f t="shared" si="18"/>
        <v>0</v>
      </c>
      <c r="I201" s="168">
        <f t="shared" si="19"/>
        <v>0</v>
      </c>
      <c r="J201" s="168">
        <f t="shared" si="20"/>
        <v>5</v>
      </c>
    </row>
    <row r="202" spans="1:10" x14ac:dyDescent="0.2">
      <c r="A202" s="105">
        <v>40199</v>
      </c>
      <c r="B202" s="26" t="s">
        <v>829</v>
      </c>
      <c r="C202" s="25">
        <v>19</v>
      </c>
      <c r="D202" s="35">
        <v>0.08</v>
      </c>
      <c r="E202" s="107">
        <f t="shared" si="16"/>
        <v>1.52</v>
      </c>
      <c r="F202" s="110">
        <f t="shared" si="17"/>
        <v>44.639999999999986</v>
      </c>
      <c r="H202" s="168">
        <f t="shared" si="18"/>
        <v>0</v>
      </c>
      <c r="I202" s="168">
        <f t="shared" si="19"/>
        <v>0</v>
      </c>
      <c r="J202" s="168">
        <f t="shared" si="20"/>
        <v>1.52</v>
      </c>
    </row>
    <row r="203" spans="1:10" x14ac:dyDescent="0.2">
      <c r="A203" s="105">
        <v>40199</v>
      </c>
      <c r="B203" s="26" t="s">
        <v>830</v>
      </c>
      <c r="C203" s="25">
        <v>32</v>
      </c>
      <c r="D203" s="35">
        <v>0.05</v>
      </c>
      <c r="E203" s="107">
        <f t="shared" si="16"/>
        <v>1.6</v>
      </c>
      <c r="F203" s="110">
        <f t="shared" si="17"/>
        <v>46.239999999999988</v>
      </c>
      <c r="H203" s="168">
        <f t="shared" si="18"/>
        <v>0</v>
      </c>
      <c r="I203" s="168">
        <f t="shared" si="19"/>
        <v>0</v>
      </c>
      <c r="J203" s="168">
        <f t="shared" si="20"/>
        <v>1.6</v>
      </c>
    </row>
    <row r="204" spans="1:10" x14ac:dyDescent="0.2">
      <c r="A204" s="105">
        <v>40199</v>
      </c>
      <c r="B204" s="26" t="s">
        <v>161</v>
      </c>
      <c r="C204" s="25">
        <v>32</v>
      </c>
      <c r="D204" s="35">
        <v>0.08</v>
      </c>
      <c r="E204" s="107">
        <f t="shared" si="16"/>
        <v>2.56</v>
      </c>
      <c r="F204" s="110">
        <f t="shared" si="17"/>
        <v>48.79999999999999</v>
      </c>
      <c r="H204" s="168">
        <f t="shared" si="18"/>
        <v>0</v>
      </c>
      <c r="I204" s="168">
        <f t="shared" si="19"/>
        <v>0</v>
      </c>
      <c r="J204" s="168">
        <f t="shared" si="20"/>
        <v>2.56</v>
      </c>
    </row>
    <row r="205" spans="1:10" x14ac:dyDescent="0.2">
      <c r="A205" s="105">
        <v>40199</v>
      </c>
      <c r="B205" s="26" t="s">
        <v>831</v>
      </c>
      <c r="C205" s="25">
        <v>32</v>
      </c>
      <c r="D205" s="35">
        <v>0.05</v>
      </c>
      <c r="E205" s="107">
        <f t="shared" si="16"/>
        <v>1.6</v>
      </c>
      <c r="F205" s="110">
        <f t="shared" si="17"/>
        <v>50.399999999999991</v>
      </c>
      <c r="H205" s="168">
        <f t="shared" si="18"/>
        <v>0</v>
      </c>
      <c r="I205" s="168">
        <f t="shared" si="19"/>
        <v>0</v>
      </c>
      <c r="J205" s="168">
        <f t="shared" si="20"/>
        <v>1.6</v>
      </c>
    </row>
    <row r="206" spans="1:10" x14ac:dyDescent="0.2">
      <c r="A206" s="105">
        <v>40199</v>
      </c>
      <c r="B206" s="26" t="s">
        <v>832</v>
      </c>
      <c r="C206" s="25">
        <f>32+19</f>
        <v>51</v>
      </c>
      <c r="D206" s="35">
        <v>0.08</v>
      </c>
      <c r="E206" s="107">
        <f t="shared" si="16"/>
        <v>4.08</v>
      </c>
      <c r="F206" s="110">
        <f t="shared" si="17"/>
        <v>54.47999999999999</v>
      </c>
      <c r="H206" s="168">
        <f t="shared" si="18"/>
        <v>0</v>
      </c>
      <c r="I206" s="168">
        <f t="shared" si="19"/>
        <v>0</v>
      </c>
      <c r="J206" s="168">
        <f t="shared" si="20"/>
        <v>4.08</v>
      </c>
    </row>
    <row r="207" spans="1:10" x14ac:dyDescent="0.2">
      <c r="A207" s="105">
        <v>40219</v>
      </c>
      <c r="B207" s="26" t="s">
        <v>829</v>
      </c>
      <c r="C207" s="25">
        <v>21</v>
      </c>
      <c r="D207" s="35">
        <v>0.08</v>
      </c>
      <c r="E207" s="107">
        <f t="shared" si="16"/>
        <v>1.68</v>
      </c>
      <c r="F207" s="110">
        <f t="shared" si="17"/>
        <v>56.159999999999989</v>
      </c>
      <c r="H207" s="168">
        <f t="shared" si="18"/>
        <v>0</v>
      </c>
      <c r="I207" s="168">
        <f t="shared" si="19"/>
        <v>0</v>
      </c>
      <c r="J207" s="168">
        <f t="shared" si="20"/>
        <v>1.68</v>
      </c>
    </row>
    <row r="208" spans="1:10" x14ac:dyDescent="0.2">
      <c r="A208" s="105">
        <v>40219</v>
      </c>
      <c r="B208" s="26" t="s">
        <v>835</v>
      </c>
      <c r="C208" s="25">
        <v>15</v>
      </c>
      <c r="D208" s="35">
        <v>0.3</v>
      </c>
      <c r="E208" s="107">
        <f t="shared" si="16"/>
        <v>4.5</v>
      </c>
      <c r="F208" s="110">
        <f t="shared" si="17"/>
        <v>60.659999999999989</v>
      </c>
      <c r="H208" s="168">
        <f t="shared" si="18"/>
        <v>0</v>
      </c>
      <c r="I208" s="168">
        <f t="shared" si="19"/>
        <v>0</v>
      </c>
      <c r="J208" s="168">
        <f t="shared" si="20"/>
        <v>4.5</v>
      </c>
    </row>
    <row r="209" spans="1:10" x14ac:dyDescent="0.2">
      <c r="A209" s="105">
        <v>40247</v>
      </c>
      <c r="B209" s="26" t="s">
        <v>829</v>
      </c>
      <c r="C209" s="25">
        <v>20</v>
      </c>
      <c r="D209" s="35">
        <v>0.08</v>
      </c>
      <c r="E209" s="107">
        <f t="shared" si="16"/>
        <v>1.6</v>
      </c>
      <c r="F209" s="110">
        <f t="shared" si="17"/>
        <v>62.259999999999991</v>
      </c>
      <c r="G209" s="165"/>
      <c r="H209" s="168">
        <f t="shared" si="18"/>
        <v>0</v>
      </c>
      <c r="I209" s="168">
        <f t="shared" si="19"/>
        <v>0</v>
      </c>
      <c r="J209" s="168">
        <f t="shared" si="20"/>
        <v>1.6</v>
      </c>
    </row>
    <row r="210" spans="1:10" x14ac:dyDescent="0.2">
      <c r="A210" s="105">
        <v>40259</v>
      </c>
      <c r="B210" s="26" t="s">
        <v>744</v>
      </c>
      <c r="C210" s="25">
        <v>1</v>
      </c>
      <c r="D210" s="35">
        <v>-62.26</v>
      </c>
      <c r="E210" s="107">
        <f t="shared" si="16"/>
        <v>-62.26</v>
      </c>
      <c r="F210" s="110">
        <f t="shared" si="17"/>
        <v>-7.1054273576010019E-15</v>
      </c>
      <c r="H210" s="168">
        <f t="shared" si="18"/>
        <v>0</v>
      </c>
      <c r="I210" s="168">
        <f t="shared" si="19"/>
        <v>0</v>
      </c>
      <c r="J210" s="168">
        <f t="shared" si="20"/>
        <v>-62.26</v>
      </c>
    </row>
    <row r="211" spans="1:10" x14ac:dyDescent="0.2">
      <c r="A211" s="105">
        <v>40260</v>
      </c>
      <c r="B211" s="26" t="s">
        <v>831</v>
      </c>
      <c r="C211" s="25">
        <v>35</v>
      </c>
      <c r="D211" s="35">
        <v>0.05</v>
      </c>
      <c r="E211" s="107">
        <f t="shared" si="16"/>
        <v>1.75</v>
      </c>
      <c r="F211" s="110">
        <f t="shared" si="17"/>
        <v>1.7499999999999929</v>
      </c>
      <c r="H211" s="168">
        <f t="shared" si="18"/>
        <v>0</v>
      </c>
      <c r="I211" s="168">
        <f t="shared" si="19"/>
        <v>0</v>
      </c>
      <c r="J211" s="168">
        <f t="shared" si="20"/>
        <v>1.75</v>
      </c>
    </row>
    <row r="212" spans="1:10" x14ac:dyDescent="0.2">
      <c r="A212" s="105">
        <v>40260</v>
      </c>
      <c r="B212" s="26" t="s">
        <v>161</v>
      </c>
      <c r="C212" s="25">
        <v>35</v>
      </c>
      <c r="D212" s="35">
        <v>0.08</v>
      </c>
      <c r="E212" s="107">
        <f t="shared" si="16"/>
        <v>2.8000000000000003</v>
      </c>
      <c r="F212" s="110">
        <f t="shared" si="17"/>
        <v>4.5499999999999936</v>
      </c>
      <c r="H212" s="168">
        <f t="shared" si="18"/>
        <v>0</v>
      </c>
      <c r="I212" s="168">
        <f t="shared" si="19"/>
        <v>0</v>
      </c>
      <c r="J212" s="168">
        <f t="shared" si="20"/>
        <v>2.8000000000000003</v>
      </c>
    </row>
    <row r="213" spans="1:10" x14ac:dyDescent="0.2">
      <c r="A213" s="105">
        <v>40260</v>
      </c>
      <c r="B213" s="26" t="s">
        <v>328</v>
      </c>
      <c r="C213" s="25">
        <v>33</v>
      </c>
      <c r="D213" s="35">
        <v>0.3</v>
      </c>
      <c r="E213" s="107">
        <f t="shared" si="16"/>
        <v>9.9</v>
      </c>
      <c r="F213" s="110">
        <f t="shared" si="17"/>
        <v>14.449999999999994</v>
      </c>
      <c r="H213" s="168">
        <f t="shared" si="18"/>
        <v>0</v>
      </c>
      <c r="I213" s="168">
        <f t="shared" si="19"/>
        <v>0</v>
      </c>
      <c r="J213" s="168">
        <f t="shared" si="20"/>
        <v>9.9</v>
      </c>
    </row>
    <row r="214" spans="1:10" x14ac:dyDescent="0.2">
      <c r="A214" s="105">
        <v>40281</v>
      </c>
      <c r="B214" s="26" t="s">
        <v>161</v>
      </c>
      <c r="C214" s="25">
        <v>34</v>
      </c>
      <c r="D214" s="35">
        <v>0.08</v>
      </c>
      <c r="E214" s="107">
        <f t="shared" si="16"/>
        <v>2.72</v>
      </c>
      <c r="F214" s="110">
        <f t="shared" si="17"/>
        <v>17.169999999999995</v>
      </c>
      <c r="H214" s="168">
        <f t="shared" si="18"/>
        <v>0</v>
      </c>
      <c r="I214" s="168">
        <f t="shared" si="19"/>
        <v>0</v>
      </c>
      <c r="J214" s="168">
        <f t="shared" si="20"/>
        <v>2.72</v>
      </c>
    </row>
    <row r="215" spans="1:10" x14ac:dyDescent="0.2">
      <c r="A215" s="105">
        <v>40281</v>
      </c>
      <c r="B215" s="26" t="s">
        <v>831</v>
      </c>
      <c r="C215" s="25">
        <v>34</v>
      </c>
      <c r="D215" s="35">
        <v>0.05</v>
      </c>
      <c r="E215" s="107">
        <f t="shared" si="16"/>
        <v>1.7000000000000002</v>
      </c>
      <c r="F215" s="110">
        <f t="shared" si="17"/>
        <v>18.869999999999994</v>
      </c>
      <c r="H215" s="168">
        <f t="shared" si="18"/>
        <v>0</v>
      </c>
      <c r="I215" s="168">
        <f t="shared" si="19"/>
        <v>0</v>
      </c>
      <c r="J215" s="168">
        <f t="shared" si="20"/>
        <v>1.7000000000000002</v>
      </c>
    </row>
    <row r="216" spans="1:10" x14ac:dyDescent="0.2">
      <c r="A216" s="105">
        <v>40281</v>
      </c>
      <c r="B216" s="26" t="s">
        <v>829</v>
      </c>
      <c r="C216" s="25">
        <v>21</v>
      </c>
      <c r="D216" s="35">
        <v>0.08</v>
      </c>
      <c r="E216" s="107">
        <f t="shared" si="16"/>
        <v>1.68</v>
      </c>
      <c r="F216" s="110">
        <f t="shared" si="17"/>
        <v>20.549999999999994</v>
      </c>
      <c r="H216" s="168">
        <f t="shared" si="18"/>
        <v>0</v>
      </c>
      <c r="I216" s="168">
        <f t="shared" si="19"/>
        <v>0</v>
      </c>
      <c r="J216" s="168">
        <f t="shared" si="20"/>
        <v>1.68</v>
      </c>
    </row>
    <row r="217" spans="1:10" x14ac:dyDescent="0.2">
      <c r="A217" s="105">
        <v>40282</v>
      </c>
      <c r="B217" s="26" t="s">
        <v>873</v>
      </c>
      <c r="C217" s="25">
        <v>12</v>
      </c>
      <c r="D217" s="35">
        <v>0.1</v>
      </c>
      <c r="E217" s="107">
        <f t="shared" si="16"/>
        <v>1.2000000000000002</v>
      </c>
      <c r="F217" s="110">
        <f t="shared" si="17"/>
        <v>21.749999999999993</v>
      </c>
      <c r="H217" s="168">
        <f t="shared" si="18"/>
        <v>0</v>
      </c>
      <c r="I217" s="168">
        <f t="shared" si="19"/>
        <v>0</v>
      </c>
      <c r="J217" s="168">
        <f t="shared" si="20"/>
        <v>1.2000000000000002</v>
      </c>
    </row>
    <row r="218" spans="1:10" x14ac:dyDescent="0.2">
      <c r="A218" s="105">
        <v>40282</v>
      </c>
      <c r="B218" s="26" t="s">
        <v>328</v>
      </c>
      <c r="C218" s="25">
        <v>19</v>
      </c>
      <c r="D218" s="35">
        <v>0.3</v>
      </c>
      <c r="E218" s="107">
        <f t="shared" si="16"/>
        <v>5.7</v>
      </c>
      <c r="F218" s="110">
        <f t="shared" si="17"/>
        <v>27.449999999999992</v>
      </c>
      <c r="H218" s="168">
        <f t="shared" si="18"/>
        <v>0</v>
      </c>
      <c r="I218" s="168">
        <f t="shared" si="19"/>
        <v>0</v>
      </c>
      <c r="J218" s="168">
        <f t="shared" si="20"/>
        <v>5.7</v>
      </c>
    </row>
    <row r="219" spans="1:10" x14ac:dyDescent="0.2">
      <c r="A219" s="105">
        <v>40309</v>
      </c>
      <c r="B219" s="26" t="s">
        <v>829</v>
      </c>
      <c r="C219" s="25">
        <v>21</v>
      </c>
      <c r="D219" s="35">
        <v>0.08</v>
      </c>
      <c r="E219" s="107">
        <f t="shared" si="16"/>
        <v>1.68</v>
      </c>
      <c r="F219" s="110">
        <f t="shared" si="17"/>
        <v>29.129999999999992</v>
      </c>
      <c r="H219" s="168">
        <f t="shared" si="18"/>
        <v>0</v>
      </c>
      <c r="I219" s="168">
        <f t="shared" si="19"/>
        <v>0</v>
      </c>
      <c r="J219" s="168">
        <f t="shared" si="20"/>
        <v>1.68</v>
      </c>
    </row>
    <row r="220" spans="1:10" x14ac:dyDescent="0.2">
      <c r="A220" s="105">
        <v>40310</v>
      </c>
      <c r="B220" s="26" t="s">
        <v>328</v>
      </c>
      <c r="C220" s="25">
        <v>15</v>
      </c>
      <c r="D220" s="35">
        <v>0.32</v>
      </c>
      <c r="E220" s="107">
        <f t="shared" si="16"/>
        <v>4.8</v>
      </c>
      <c r="F220" s="110">
        <f t="shared" si="17"/>
        <v>33.929999999999993</v>
      </c>
      <c r="H220" s="168">
        <f t="shared" si="18"/>
        <v>0</v>
      </c>
      <c r="I220" s="168">
        <f t="shared" si="19"/>
        <v>0</v>
      </c>
      <c r="J220" s="168">
        <f t="shared" si="20"/>
        <v>4.8</v>
      </c>
    </row>
    <row r="221" spans="1:10" x14ac:dyDescent="0.2">
      <c r="A221" s="105">
        <v>40315</v>
      </c>
      <c r="B221" s="26" t="s">
        <v>328</v>
      </c>
      <c r="C221" s="25">
        <v>33</v>
      </c>
      <c r="D221" s="35">
        <v>0.32</v>
      </c>
      <c r="E221" s="107">
        <f t="shared" si="16"/>
        <v>10.56</v>
      </c>
      <c r="F221" s="110">
        <f t="shared" si="17"/>
        <v>44.489999999999995</v>
      </c>
      <c r="H221" s="168">
        <f t="shared" si="18"/>
        <v>0</v>
      </c>
      <c r="I221" s="168">
        <f t="shared" si="19"/>
        <v>0</v>
      </c>
      <c r="J221" s="168">
        <f t="shared" si="20"/>
        <v>10.56</v>
      </c>
    </row>
    <row r="222" spans="1:10" x14ac:dyDescent="0.2">
      <c r="A222" s="105">
        <v>40315</v>
      </c>
      <c r="B222" s="26" t="s">
        <v>876</v>
      </c>
      <c r="C222" s="25">
        <v>3</v>
      </c>
      <c r="D222" s="35">
        <v>0.05</v>
      </c>
      <c r="E222" s="107">
        <f t="shared" si="16"/>
        <v>0.15000000000000002</v>
      </c>
      <c r="F222" s="110">
        <f t="shared" si="17"/>
        <v>44.639999999999993</v>
      </c>
      <c r="H222" s="168">
        <f t="shared" si="18"/>
        <v>0</v>
      </c>
      <c r="I222" s="168">
        <f t="shared" si="19"/>
        <v>0</v>
      </c>
      <c r="J222" s="168">
        <f t="shared" si="20"/>
        <v>0.15000000000000002</v>
      </c>
    </row>
    <row r="223" spans="1:10" x14ac:dyDescent="0.2">
      <c r="A223" s="105">
        <v>40315</v>
      </c>
      <c r="B223" s="26" t="s">
        <v>877</v>
      </c>
      <c r="C223" s="25">
        <v>3</v>
      </c>
      <c r="D223" s="35">
        <v>0.08</v>
      </c>
      <c r="E223" s="107">
        <f t="shared" ref="E223:E287" si="21">IF(C223&gt;0,D223*C223,"")</f>
        <v>0.24</v>
      </c>
      <c r="F223" s="110">
        <f t="shared" ref="F223:F287" si="22">IF(C223&gt;0,F222+E223,"")</f>
        <v>44.879999999999995</v>
      </c>
      <c r="H223" s="168">
        <f t="shared" si="18"/>
        <v>0</v>
      </c>
      <c r="I223" s="168">
        <f t="shared" si="19"/>
        <v>0</v>
      </c>
      <c r="J223" s="168">
        <f t="shared" si="20"/>
        <v>0.24</v>
      </c>
    </row>
    <row r="224" spans="1:10" x14ac:dyDescent="0.2">
      <c r="A224" s="105">
        <v>40315</v>
      </c>
      <c r="B224" s="26" t="s">
        <v>831</v>
      </c>
      <c r="C224" s="25">
        <v>35</v>
      </c>
      <c r="D224" s="35">
        <v>0.05</v>
      </c>
      <c r="E224" s="107">
        <f t="shared" si="21"/>
        <v>1.75</v>
      </c>
      <c r="F224" s="110">
        <f t="shared" si="22"/>
        <v>46.629999999999995</v>
      </c>
      <c r="H224" s="168">
        <f t="shared" si="18"/>
        <v>0</v>
      </c>
      <c r="I224" s="168">
        <f t="shared" si="19"/>
        <v>0</v>
      </c>
      <c r="J224" s="168">
        <f t="shared" si="20"/>
        <v>1.75</v>
      </c>
    </row>
    <row r="225" spans="1:10" x14ac:dyDescent="0.2">
      <c r="A225" s="105">
        <v>40315</v>
      </c>
      <c r="B225" s="26" t="s">
        <v>161</v>
      </c>
      <c r="C225" s="25">
        <v>35</v>
      </c>
      <c r="D225" s="35">
        <v>0.08</v>
      </c>
      <c r="E225" s="107">
        <f t="shared" si="21"/>
        <v>2.8000000000000003</v>
      </c>
      <c r="F225" s="110">
        <f t="shared" si="22"/>
        <v>49.429999999999993</v>
      </c>
      <c r="H225" s="168">
        <f t="shared" si="18"/>
        <v>0</v>
      </c>
      <c r="I225" s="168">
        <f t="shared" si="19"/>
        <v>0</v>
      </c>
      <c r="J225" s="168">
        <f t="shared" si="20"/>
        <v>2.8000000000000003</v>
      </c>
    </row>
    <row r="226" spans="1:10" x14ac:dyDescent="0.2">
      <c r="A226" s="105">
        <v>40322</v>
      </c>
      <c r="B226" s="26" t="s">
        <v>880</v>
      </c>
      <c r="C226" s="25">
        <v>1</v>
      </c>
      <c r="D226" s="35">
        <v>20.57</v>
      </c>
      <c r="E226" s="107">
        <f t="shared" si="21"/>
        <v>20.57</v>
      </c>
      <c r="F226" s="110">
        <f t="shared" si="22"/>
        <v>70</v>
      </c>
      <c r="H226" s="168">
        <f t="shared" si="18"/>
        <v>0</v>
      </c>
      <c r="I226" s="168">
        <f t="shared" si="19"/>
        <v>0</v>
      </c>
      <c r="J226" s="168">
        <f t="shared" si="20"/>
        <v>20.57</v>
      </c>
    </row>
    <row r="227" spans="1:10" x14ac:dyDescent="0.2">
      <c r="A227" s="105">
        <v>40331</v>
      </c>
      <c r="B227" s="26" t="s">
        <v>882</v>
      </c>
      <c r="C227" s="25">
        <v>1</v>
      </c>
      <c r="D227" s="35">
        <v>9.4700000000000006</v>
      </c>
      <c r="E227" s="107">
        <f t="shared" si="21"/>
        <v>9.4700000000000006</v>
      </c>
      <c r="F227" s="110">
        <f t="shared" si="22"/>
        <v>79.47</v>
      </c>
      <c r="H227" s="168">
        <f t="shared" si="18"/>
        <v>0</v>
      </c>
      <c r="I227" s="168">
        <f t="shared" si="19"/>
        <v>0</v>
      </c>
      <c r="J227" s="168">
        <f t="shared" si="20"/>
        <v>9.4700000000000006</v>
      </c>
    </row>
    <row r="228" spans="1:10" x14ac:dyDescent="0.2">
      <c r="A228" s="105">
        <v>40343</v>
      </c>
      <c r="B228" s="26" t="s">
        <v>744</v>
      </c>
      <c r="C228" s="25">
        <v>1</v>
      </c>
      <c r="D228" s="35">
        <v>-79.47</v>
      </c>
      <c r="E228" s="107">
        <f t="shared" si="21"/>
        <v>-79.47</v>
      </c>
      <c r="F228" s="110">
        <f t="shared" si="22"/>
        <v>0</v>
      </c>
      <c r="H228" s="168">
        <f t="shared" si="18"/>
        <v>0</v>
      </c>
      <c r="I228" s="168">
        <f t="shared" si="19"/>
        <v>0</v>
      </c>
      <c r="J228" s="168">
        <f t="shared" si="20"/>
        <v>-79.47</v>
      </c>
    </row>
    <row r="229" spans="1:10" x14ac:dyDescent="0.2">
      <c r="A229" s="105">
        <v>40344</v>
      </c>
      <c r="B229" s="26" t="s">
        <v>885</v>
      </c>
      <c r="C229" s="25">
        <v>1</v>
      </c>
      <c r="D229" s="35">
        <v>0.41</v>
      </c>
      <c r="E229" s="107">
        <f t="shared" si="21"/>
        <v>0.41</v>
      </c>
      <c r="F229" s="110">
        <f t="shared" si="22"/>
        <v>0.41</v>
      </c>
      <c r="H229" s="168">
        <f t="shared" si="18"/>
        <v>0</v>
      </c>
      <c r="I229" s="168">
        <f t="shared" si="19"/>
        <v>0</v>
      </c>
      <c r="J229" s="168">
        <f t="shared" si="20"/>
        <v>0.41</v>
      </c>
    </row>
    <row r="230" spans="1:10" x14ac:dyDescent="0.2">
      <c r="A230" s="105">
        <v>40344</v>
      </c>
      <c r="B230" s="26" t="s">
        <v>223</v>
      </c>
      <c r="C230" s="25">
        <v>21</v>
      </c>
      <c r="D230" s="35">
        <v>0.32</v>
      </c>
      <c r="E230" s="107">
        <f t="shared" si="21"/>
        <v>6.72</v>
      </c>
      <c r="F230" s="110">
        <f t="shared" si="22"/>
        <v>7.13</v>
      </c>
      <c r="H230" s="168">
        <f t="shared" si="18"/>
        <v>0</v>
      </c>
      <c r="I230" s="168">
        <f t="shared" si="19"/>
        <v>0</v>
      </c>
      <c r="J230" s="168">
        <f t="shared" si="20"/>
        <v>6.72</v>
      </c>
    </row>
    <row r="231" spans="1:10" x14ac:dyDescent="0.2">
      <c r="A231" s="105">
        <v>40344</v>
      </c>
      <c r="B231" s="26" t="s">
        <v>464</v>
      </c>
      <c r="C231" s="25">
        <v>23</v>
      </c>
      <c r="D231" s="35">
        <v>0.08</v>
      </c>
      <c r="E231" s="107">
        <f t="shared" si="21"/>
        <v>1.84</v>
      </c>
      <c r="F231" s="110">
        <f t="shared" si="22"/>
        <v>8.9700000000000006</v>
      </c>
      <c r="H231" s="168">
        <f t="shared" si="18"/>
        <v>0</v>
      </c>
      <c r="I231" s="168">
        <f t="shared" si="19"/>
        <v>0</v>
      </c>
      <c r="J231" s="168">
        <f t="shared" si="20"/>
        <v>1.84</v>
      </c>
    </row>
    <row r="232" spans="1:10" x14ac:dyDescent="0.2">
      <c r="A232" s="105">
        <v>40344</v>
      </c>
      <c r="B232" s="26" t="s">
        <v>648</v>
      </c>
      <c r="C232" s="25">
        <v>33</v>
      </c>
      <c r="D232" s="35">
        <v>0.08</v>
      </c>
      <c r="E232" s="107">
        <f t="shared" si="21"/>
        <v>2.64</v>
      </c>
      <c r="F232" s="110">
        <f t="shared" si="22"/>
        <v>11.610000000000001</v>
      </c>
      <c r="H232" s="168">
        <f t="shared" si="18"/>
        <v>0</v>
      </c>
      <c r="I232" s="168">
        <f t="shared" si="19"/>
        <v>0</v>
      </c>
      <c r="J232" s="168">
        <f t="shared" si="20"/>
        <v>2.64</v>
      </c>
    </row>
    <row r="233" spans="1:10" x14ac:dyDescent="0.2">
      <c r="A233" s="105">
        <v>40344</v>
      </c>
      <c r="B233" s="26" t="s">
        <v>452</v>
      </c>
      <c r="C233" s="25">
        <v>30</v>
      </c>
      <c r="D233" s="35">
        <v>0.32</v>
      </c>
      <c r="E233" s="107">
        <f t="shared" si="21"/>
        <v>9.6</v>
      </c>
      <c r="F233" s="110">
        <f t="shared" si="22"/>
        <v>21.21</v>
      </c>
      <c r="H233" s="168">
        <f t="shared" si="18"/>
        <v>0</v>
      </c>
      <c r="I233" s="168">
        <f t="shared" si="19"/>
        <v>0</v>
      </c>
      <c r="J233" s="168">
        <f t="shared" si="20"/>
        <v>9.6</v>
      </c>
    </row>
    <row r="234" spans="1:10" x14ac:dyDescent="0.2">
      <c r="A234" s="105">
        <v>40344</v>
      </c>
      <c r="B234" s="26" t="s">
        <v>886</v>
      </c>
      <c r="C234" s="25">
        <v>1</v>
      </c>
      <c r="D234" s="35">
        <v>0.41</v>
      </c>
      <c r="E234" s="107">
        <f t="shared" si="21"/>
        <v>0.41</v>
      </c>
      <c r="F234" s="110">
        <f t="shared" si="22"/>
        <v>21.62</v>
      </c>
      <c r="H234" s="168">
        <f t="shared" si="18"/>
        <v>0</v>
      </c>
      <c r="I234" s="168">
        <f t="shared" si="19"/>
        <v>0</v>
      </c>
      <c r="J234" s="168">
        <f t="shared" si="20"/>
        <v>0.41</v>
      </c>
    </row>
    <row r="235" spans="1:10" x14ac:dyDescent="0.2">
      <c r="A235" s="105">
        <v>40385</v>
      </c>
      <c r="B235" s="26" t="s">
        <v>604</v>
      </c>
      <c r="C235" s="25">
        <v>10</v>
      </c>
      <c r="D235" s="35">
        <v>0.05</v>
      </c>
      <c r="E235" s="107">
        <f t="shared" si="21"/>
        <v>0.5</v>
      </c>
      <c r="F235" s="110">
        <f t="shared" si="22"/>
        <v>22.12</v>
      </c>
      <c r="H235" s="168">
        <f t="shared" si="18"/>
        <v>0</v>
      </c>
      <c r="I235" s="168">
        <f t="shared" si="19"/>
        <v>0</v>
      </c>
      <c r="J235" s="168">
        <f t="shared" si="20"/>
        <v>0.5</v>
      </c>
    </row>
    <row r="236" spans="1:10" x14ac:dyDescent="0.2">
      <c r="A236" s="105">
        <v>40385</v>
      </c>
      <c r="B236" s="26" t="s">
        <v>702</v>
      </c>
      <c r="C236" s="25">
        <v>33</v>
      </c>
      <c r="D236" s="35">
        <v>0.08</v>
      </c>
      <c r="E236" s="107">
        <f t="shared" si="21"/>
        <v>2.64</v>
      </c>
      <c r="F236" s="110">
        <f t="shared" si="22"/>
        <v>24.76</v>
      </c>
      <c r="H236" s="168">
        <f t="shared" si="18"/>
        <v>0</v>
      </c>
      <c r="I236" s="168">
        <f t="shared" si="19"/>
        <v>0</v>
      </c>
      <c r="J236" s="168">
        <f t="shared" si="20"/>
        <v>2.64</v>
      </c>
    </row>
    <row r="237" spans="1:10" x14ac:dyDescent="0.2">
      <c r="A237" s="105">
        <v>40386</v>
      </c>
      <c r="B237" s="26" t="s">
        <v>452</v>
      </c>
      <c r="C237" s="25">
        <v>30</v>
      </c>
      <c r="D237" s="35">
        <v>0.32</v>
      </c>
      <c r="E237" s="107">
        <f t="shared" si="21"/>
        <v>9.6</v>
      </c>
      <c r="F237" s="110">
        <f t="shared" si="22"/>
        <v>34.36</v>
      </c>
      <c r="H237" s="168">
        <f t="shared" si="18"/>
        <v>0</v>
      </c>
      <c r="I237" s="168">
        <f t="shared" si="19"/>
        <v>0</v>
      </c>
      <c r="J237" s="168">
        <f t="shared" si="20"/>
        <v>9.6</v>
      </c>
    </row>
    <row r="238" spans="1:10" x14ac:dyDescent="0.2">
      <c r="A238" s="105">
        <v>40386</v>
      </c>
      <c r="B238" s="26" t="s">
        <v>463</v>
      </c>
      <c r="C238" s="25">
        <v>33</v>
      </c>
      <c r="D238" s="35">
        <v>0.05</v>
      </c>
      <c r="E238" s="107">
        <f t="shared" si="21"/>
        <v>1.6500000000000001</v>
      </c>
      <c r="F238" s="110">
        <f t="shared" si="22"/>
        <v>36.01</v>
      </c>
      <c r="H238" s="168">
        <f t="shared" si="18"/>
        <v>0</v>
      </c>
      <c r="I238" s="168">
        <f t="shared" si="19"/>
        <v>0</v>
      </c>
      <c r="J238" s="168">
        <f t="shared" si="20"/>
        <v>1.6500000000000001</v>
      </c>
    </row>
    <row r="239" spans="1:10" x14ac:dyDescent="0.2">
      <c r="A239" s="105">
        <v>40386</v>
      </c>
      <c r="B239" s="26" t="s">
        <v>518</v>
      </c>
      <c r="C239" s="25">
        <v>33</v>
      </c>
      <c r="D239" s="35">
        <v>0.08</v>
      </c>
      <c r="E239" s="107">
        <f t="shared" si="21"/>
        <v>2.64</v>
      </c>
      <c r="F239" s="110">
        <f t="shared" si="22"/>
        <v>38.65</v>
      </c>
      <c r="H239" s="168">
        <f t="shared" si="18"/>
        <v>0</v>
      </c>
      <c r="I239" s="168">
        <f t="shared" si="19"/>
        <v>0</v>
      </c>
      <c r="J239" s="168">
        <f t="shared" si="20"/>
        <v>2.64</v>
      </c>
    </row>
    <row r="240" spans="1:10" x14ac:dyDescent="0.2">
      <c r="A240" s="105">
        <v>40398</v>
      </c>
      <c r="B240" s="26" t="s">
        <v>909</v>
      </c>
      <c r="C240" s="25">
        <v>43</v>
      </c>
      <c r="D240" s="35">
        <v>0.05</v>
      </c>
      <c r="E240" s="107">
        <f t="shared" si="21"/>
        <v>2.15</v>
      </c>
      <c r="F240" s="110">
        <f t="shared" si="22"/>
        <v>40.799999999999997</v>
      </c>
      <c r="H240" s="168">
        <f t="shared" si="18"/>
        <v>0</v>
      </c>
      <c r="I240" s="168">
        <f t="shared" si="19"/>
        <v>0</v>
      </c>
      <c r="J240" s="168">
        <f t="shared" si="20"/>
        <v>2.15</v>
      </c>
    </row>
    <row r="241" spans="1:10" ht="13.15" customHeight="1" x14ac:dyDescent="0.2">
      <c r="A241" s="105">
        <v>40399</v>
      </c>
      <c r="B241" s="26" t="s">
        <v>744</v>
      </c>
      <c r="C241" s="25">
        <v>1</v>
      </c>
      <c r="D241" s="35">
        <v>-40.799999999999997</v>
      </c>
      <c r="E241" s="107">
        <f t="shared" ref="E241" si="23">IF(C241&gt;0,D241*C241,"")</f>
        <v>-40.799999999999997</v>
      </c>
      <c r="F241" s="110">
        <f t="shared" ref="F241" si="24">IF(C241&gt;0,F240+E241,"")</f>
        <v>0</v>
      </c>
      <c r="H241" s="168">
        <f t="shared" si="18"/>
        <v>0</v>
      </c>
      <c r="I241" s="168">
        <f t="shared" si="19"/>
        <v>0</v>
      </c>
      <c r="J241" s="168">
        <f t="shared" si="20"/>
        <v>-40.799999999999997</v>
      </c>
    </row>
    <row r="242" spans="1:10" ht="13.15" customHeight="1" x14ac:dyDescent="0.2">
      <c r="A242" s="105">
        <v>40401</v>
      </c>
      <c r="B242" s="26" t="s">
        <v>223</v>
      </c>
      <c r="C242" s="25">
        <v>15</v>
      </c>
      <c r="D242" s="35">
        <v>0.32</v>
      </c>
      <c r="E242" s="107">
        <f t="shared" si="21"/>
        <v>4.8</v>
      </c>
      <c r="F242" s="110">
        <f>IF(C242&gt;0,F241+E242,"")</f>
        <v>4.8</v>
      </c>
      <c r="H242" s="168">
        <f t="shared" si="18"/>
        <v>0</v>
      </c>
      <c r="I242" s="168">
        <f t="shared" si="19"/>
        <v>0</v>
      </c>
      <c r="J242" s="168">
        <f t="shared" si="20"/>
        <v>4.8</v>
      </c>
    </row>
    <row r="243" spans="1:10" ht="13.15" customHeight="1" x14ac:dyDescent="0.2">
      <c r="A243" s="105">
        <v>40401</v>
      </c>
      <c r="B243" s="26" t="s">
        <v>464</v>
      </c>
      <c r="C243" s="25">
        <v>23</v>
      </c>
      <c r="D243" s="35">
        <v>0.08</v>
      </c>
      <c r="E243" s="107">
        <f t="shared" si="21"/>
        <v>1.84</v>
      </c>
      <c r="F243" s="110">
        <f t="shared" si="22"/>
        <v>6.64</v>
      </c>
      <c r="H243" s="168">
        <f t="shared" si="18"/>
        <v>0</v>
      </c>
      <c r="I243" s="168">
        <f t="shared" si="19"/>
        <v>0</v>
      </c>
      <c r="J243" s="168">
        <f t="shared" si="20"/>
        <v>1.84</v>
      </c>
    </row>
    <row r="244" spans="1:10" ht="13.15" customHeight="1" x14ac:dyDescent="0.2">
      <c r="A244" s="105">
        <v>40401</v>
      </c>
      <c r="B244" s="26" t="s">
        <v>921</v>
      </c>
      <c r="C244" s="25">
        <v>4</v>
      </c>
      <c r="D244" s="35">
        <v>0.05</v>
      </c>
      <c r="E244" s="107">
        <f t="shared" si="21"/>
        <v>0.2</v>
      </c>
      <c r="F244" s="110">
        <f t="shared" si="22"/>
        <v>6.84</v>
      </c>
      <c r="H244" s="168">
        <f t="shared" si="18"/>
        <v>0</v>
      </c>
      <c r="I244" s="168">
        <f t="shared" si="19"/>
        <v>0</v>
      </c>
      <c r="J244" s="168">
        <f t="shared" si="20"/>
        <v>0.2</v>
      </c>
    </row>
    <row r="245" spans="1:10" ht="13.15" customHeight="1" x14ac:dyDescent="0.2">
      <c r="A245" s="105">
        <v>40401</v>
      </c>
      <c r="B245" s="26" t="s">
        <v>922</v>
      </c>
      <c r="C245" s="25">
        <v>2</v>
      </c>
      <c r="D245" s="35">
        <v>0.41</v>
      </c>
      <c r="E245" s="107">
        <f t="shared" si="21"/>
        <v>0.82</v>
      </c>
      <c r="F245" s="110">
        <f t="shared" si="22"/>
        <v>7.66</v>
      </c>
      <c r="H245" s="168">
        <f t="shared" si="18"/>
        <v>0</v>
      </c>
      <c r="I245" s="168">
        <f t="shared" si="19"/>
        <v>0</v>
      </c>
      <c r="J245" s="168">
        <f t="shared" si="20"/>
        <v>0.82</v>
      </c>
    </row>
    <row r="246" spans="1:10" ht="13.15" customHeight="1" x14ac:dyDescent="0.2">
      <c r="A246" s="105">
        <v>40403</v>
      </c>
      <c r="B246" s="26" t="s">
        <v>923</v>
      </c>
      <c r="C246" s="25">
        <v>1</v>
      </c>
      <c r="D246" s="35">
        <v>0.05</v>
      </c>
      <c r="E246" s="107">
        <f t="shared" si="21"/>
        <v>0.05</v>
      </c>
      <c r="F246" s="110">
        <f t="shared" si="22"/>
        <v>7.71</v>
      </c>
      <c r="H246" s="168">
        <f t="shared" si="18"/>
        <v>0</v>
      </c>
      <c r="I246" s="168">
        <f t="shared" si="19"/>
        <v>0</v>
      </c>
      <c r="J246" s="168">
        <f t="shared" si="20"/>
        <v>0.05</v>
      </c>
    </row>
    <row r="247" spans="1:10" ht="13.15" customHeight="1" x14ac:dyDescent="0.2">
      <c r="A247" s="105">
        <v>40403</v>
      </c>
      <c r="B247" s="26" t="s">
        <v>924</v>
      </c>
      <c r="C247" s="25">
        <v>1</v>
      </c>
      <c r="D247" s="35">
        <v>0.32</v>
      </c>
      <c r="E247" s="107">
        <f t="shared" si="21"/>
        <v>0.32</v>
      </c>
      <c r="F247" s="110">
        <f t="shared" si="22"/>
        <v>8.0299999999999994</v>
      </c>
      <c r="H247" s="168">
        <f t="shared" si="18"/>
        <v>0</v>
      </c>
      <c r="I247" s="168">
        <f t="shared" si="19"/>
        <v>0</v>
      </c>
      <c r="J247" s="168">
        <f t="shared" si="20"/>
        <v>0.32</v>
      </c>
    </row>
    <row r="248" spans="1:10" ht="13.15" customHeight="1" x14ac:dyDescent="0.2">
      <c r="A248" s="105">
        <v>40422</v>
      </c>
      <c r="B248" s="26" t="s">
        <v>648</v>
      </c>
      <c r="C248" s="25">
        <v>31</v>
      </c>
      <c r="D248" s="35">
        <v>0.08</v>
      </c>
      <c r="E248" s="107">
        <f t="shared" si="21"/>
        <v>2.48</v>
      </c>
      <c r="F248" s="110">
        <f t="shared" si="22"/>
        <v>10.51</v>
      </c>
      <c r="H248" s="168">
        <f t="shared" si="18"/>
        <v>0</v>
      </c>
      <c r="I248" s="168">
        <f t="shared" si="19"/>
        <v>0</v>
      </c>
      <c r="J248" s="168">
        <f t="shared" si="20"/>
        <v>2.48</v>
      </c>
    </row>
    <row r="249" spans="1:10" ht="13.15" customHeight="1" x14ac:dyDescent="0.2">
      <c r="A249" s="105">
        <v>40422</v>
      </c>
      <c r="B249" s="26" t="s">
        <v>463</v>
      </c>
      <c r="C249" s="25">
        <v>31</v>
      </c>
      <c r="D249" s="35">
        <v>0.05</v>
      </c>
      <c r="E249" s="107">
        <f t="shared" si="21"/>
        <v>1.55</v>
      </c>
      <c r="F249" s="110">
        <f t="shared" si="22"/>
        <v>12.06</v>
      </c>
      <c r="H249" s="168">
        <f t="shared" si="18"/>
        <v>0</v>
      </c>
      <c r="I249" s="168">
        <f t="shared" si="19"/>
        <v>0</v>
      </c>
      <c r="J249" s="168">
        <f t="shared" si="20"/>
        <v>1.55</v>
      </c>
    </row>
    <row r="250" spans="1:10" ht="13.15" customHeight="1" x14ac:dyDescent="0.2">
      <c r="A250" s="105">
        <v>40422</v>
      </c>
      <c r="B250" s="26" t="s">
        <v>328</v>
      </c>
      <c r="C250" s="25">
        <v>31</v>
      </c>
      <c r="D250" s="35">
        <v>0.32</v>
      </c>
      <c r="E250" s="107">
        <f t="shared" si="21"/>
        <v>9.92</v>
      </c>
      <c r="F250" s="110">
        <f t="shared" si="22"/>
        <v>21.98</v>
      </c>
      <c r="H250" s="168">
        <f t="shared" si="18"/>
        <v>0</v>
      </c>
      <c r="I250" s="168">
        <f t="shared" si="19"/>
        <v>0</v>
      </c>
      <c r="J250" s="168">
        <f t="shared" si="20"/>
        <v>9.92</v>
      </c>
    </row>
    <row r="251" spans="1:10" ht="13.15" customHeight="1" x14ac:dyDescent="0.2">
      <c r="A251" s="105">
        <v>40436</v>
      </c>
      <c r="B251" s="26" t="s">
        <v>464</v>
      </c>
      <c r="C251" s="25">
        <v>21</v>
      </c>
      <c r="D251" s="35">
        <v>0.08</v>
      </c>
      <c r="E251" s="107">
        <f t="shared" si="21"/>
        <v>1.68</v>
      </c>
      <c r="F251" s="110">
        <f t="shared" si="22"/>
        <v>23.66</v>
      </c>
      <c r="H251" s="168">
        <f t="shared" si="18"/>
        <v>0</v>
      </c>
      <c r="I251" s="168">
        <f t="shared" si="19"/>
        <v>0</v>
      </c>
      <c r="J251" s="168">
        <f t="shared" si="20"/>
        <v>1.68</v>
      </c>
    </row>
    <row r="252" spans="1:10" ht="13.15" customHeight="1" x14ac:dyDescent="0.2">
      <c r="A252" s="105">
        <v>40436</v>
      </c>
      <c r="B252" s="26" t="s">
        <v>328</v>
      </c>
      <c r="C252" s="25">
        <v>17</v>
      </c>
      <c r="D252" s="35">
        <v>0.32</v>
      </c>
      <c r="E252" s="107">
        <f t="shared" si="21"/>
        <v>5.44</v>
      </c>
      <c r="F252" s="110">
        <f t="shared" si="22"/>
        <v>29.1</v>
      </c>
      <c r="H252" s="168">
        <f t="shared" si="18"/>
        <v>0</v>
      </c>
      <c r="I252" s="168">
        <f t="shared" si="19"/>
        <v>0</v>
      </c>
      <c r="J252" s="168">
        <f t="shared" si="20"/>
        <v>5.44</v>
      </c>
    </row>
    <row r="253" spans="1:10" ht="13.15" customHeight="1" x14ac:dyDescent="0.2">
      <c r="A253" s="105">
        <v>40445</v>
      </c>
      <c r="B253" s="26" t="s">
        <v>648</v>
      </c>
      <c r="C253" s="25">
        <v>35</v>
      </c>
      <c r="D253" s="35">
        <v>0.08</v>
      </c>
      <c r="E253" s="107">
        <f t="shared" si="21"/>
        <v>2.8000000000000003</v>
      </c>
      <c r="F253" s="110">
        <f t="shared" si="22"/>
        <v>31.900000000000002</v>
      </c>
      <c r="H253" s="168">
        <f t="shared" si="18"/>
        <v>0</v>
      </c>
      <c r="I253" s="168">
        <f t="shared" si="19"/>
        <v>0</v>
      </c>
      <c r="J253" s="168">
        <f t="shared" si="20"/>
        <v>2.8000000000000003</v>
      </c>
    </row>
    <row r="254" spans="1:10" ht="13.15" customHeight="1" x14ac:dyDescent="0.2">
      <c r="A254" s="105">
        <v>40445</v>
      </c>
      <c r="B254" s="26" t="s">
        <v>463</v>
      </c>
      <c r="C254" s="25">
        <v>35</v>
      </c>
      <c r="D254" s="35">
        <v>0.05</v>
      </c>
      <c r="E254" s="107">
        <f t="shared" si="21"/>
        <v>1.75</v>
      </c>
      <c r="F254" s="110">
        <f t="shared" si="22"/>
        <v>33.650000000000006</v>
      </c>
      <c r="H254" s="168">
        <f t="shared" si="18"/>
        <v>0</v>
      </c>
      <c r="I254" s="168">
        <f t="shared" si="19"/>
        <v>0</v>
      </c>
      <c r="J254" s="168">
        <f t="shared" si="20"/>
        <v>1.75</v>
      </c>
    </row>
    <row r="255" spans="1:10" ht="13.15" customHeight="1" x14ac:dyDescent="0.2">
      <c r="A255" s="105">
        <v>40445</v>
      </c>
      <c r="B255" s="26" t="s">
        <v>167</v>
      </c>
      <c r="C255" s="25">
        <v>5</v>
      </c>
      <c r="D255" s="35">
        <v>0.05</v>
      </c>
      <c r="E255" s="107">
        <f t="shared" si="21"/>
        <v>0.25</v>
      </c>
      <c r="F255" s="110">
        <f t="shared" si="22"/>
        <v>33.900000000000006</v>
      </c>
      <c r="H255" s="168">
        <f t="shared" si="18"/>
        <v>0</v>
      </c>
      <c r="I255" s="168">
        <f t="shared" si="19"/>
        <v>0</v>
      </c>
      <c r="J255" s="168">
        <f t="shared" si="20"/>
        <v>0.25</v>
      </c>
    </row>
    <row r="256" spans="1:10" ht="13.15" customHeight="1" x14ac:dyDescent="0.2">
      <c r="A256" s="105">
        <v>40445</v>
      </c>
      <c r="B256" s="26" t="s">
        <v>185</v>
      </c>
      <c r="C256" s="25">
        <v>5</v>
      </c>
      <c r="D256" s="35">
        <v>0.08</v>
      </c>
      <c r="E256" s="107">
        <f t="shared" si="21"/>
        <v>0.4</v>
      </c>
      <c r="F256" s="110">
        <f t="shared" si="22"/>
        <v>34.300000000000004</v>
      </c>
      <c r="H256" s="168">
        <f t="shared" si="18"/>
        <v>0</v>
      </c>
      <c r="I256" s="168">
        <f t="shared" si="19"/>
        <v>0</v>
      </c>
      <c r="J256" s="168">
        <f t="shared" si="20"/>
        <v>0.4</v>
      </c>
    </row>
    <row r="257" spans="1:12" ht="13.15" customHeight="1" x14ac:dyDescent="0.2">
      <c r="A257" s="105">
        <v>40445</v>
      </c>
      <c r="B257" s="26" t="s">
        <v>328</v>
      </c>
      <c r="C257" s="25">
        <v>32</v>
      </c>
      <c r="D257" s="35">
        <v>0.32</v>
      </c>
      <c r="E257" s="107">
        <f t="shared" si="21"/>
        <v>10.24</v>
      </c>
      <c r="F257" s="110">
        <f t="shared" si="22"/>
        <v>44.540000000000006</v>
      </c>
      <c r="H257" s="168">
        <f t="shared" si="18"/>
        <v>0</v>
      </c>
      <c r="I257" s="168">
        <f t="shared" si="19"/>
        <v>0</v>
      </c>
      <c r="J257" s="168">
        <f t="shared" si="20"/>
        <v>10.24</v>
      </c>
    </row>
    <row r="258" spans="1:12" ht="13.15" customHeight="1" x14ac:dyDescent="0.2">
      <c r="A258" s="105">
        <v>40455</v>
      </c>
      <c r="B258" s="26" t="s">
        <v>604</v>
      </c>
      <c r="C258" s="25">
        <v>10</v>
      </c>
      <c r="D258" s="35">
        <v>0.05</v>
      </c>
      <c r="E258" s="107">
        <f t="shared" si="21"/>
        <v>0.5</v>
      </c>
      <c r="F258" s="110">
        <f t="shared" si="22"/>
        <v>45.040000000000006</v>
      </c>
      <c r="H258" s="168">
        <f t="shared" si="18"/>
        <v>0</v>
      </c>
      <c r="I258" s="168">
        <f t="shared" si="19"/>
        <v>0</v>
      </c>
      <c r="J258" s="168">
        <f t="shared" si="20"/>
        <v>0.5</v>
      </c>
    </row>
    <row r="259" spans="1:12" ht="13.15" customHeight="1" x14ac:dyDescent="0.2">
      <c r="A259" s="105">
        <v>40455</v>
      </c>
      <c r="B259" s="26" t="s">
        <v>606</v>
      </c>
      <c r="C259" s="25">
        <v>10</v>
      </c>
      <c r="D259" s="35">
        <v>0.05</v>
      </c>
      <c r="E259" s="107">
        <f t="shared" si="21"/>
        <v>0.5</v>
      </c>
      <c r="F259" s="110">
        <f t="shared" si="22"/>
        <v>45.540000000000006</v>
      </c>
      <c r="H259" s="168">
        <f t="shared" si="18"/>
        <v>0</v>
      </c>
      <c r="I259" s="168">
        <f t="shared" si="19"/>
        <v>0</v>
      </c>
      <c r="J259" s="168">
        <f t="shared" si="20"/>
        <v>0.5</v>
      </c>
    </row>
    <row r="260" spans="1:12" ht="13.15" customHeight="1" x14ac:dyDescent="0.2">
      <c r="A260" s="105">
        <v>40456</v>
      </c>
      <c r="B260" s="26" t="s">
        <v>185</v>
      </c>
      <c r="C260" s="25">
        <v>4</v>
      </c>
      <c r="D260" s="35">
        <v>0.08</v>
      </c>
      <c r="E260" s="107">
        <f t="shared" si="21"/>
        <v>0.32</v>
      </c>
      <c r="F260" s="110">
        <f t="shared" si="22"/>
        <v>45.860000000000007</v>
      </c>
      <c r="H260" s="168">
        <f t="shared" si="18"/>
        <v>0</v>
      </c>
      <c r="I260" s="168">
        <f t="shared" si="19"/>
        <v>0</v>
      </c>
      <c r="J260" s="168">
        <f t="shared" si="20"/>
        <v>0.32</v>
      </c>
    </row>
    <row r="261" spans="1:12" ht="13.15" customHeight="1" x14ac:dyDescent="0.2">
      <c r="A261" s="105">
        <v>40455</v>
      </c>
      <c r="B261" s="26" t="s">
        <v>962</v>
      </c>
      <c r="C261" s="25">
        <v>9</v>
      </c>
      <c r="D261" s="35">
        <v>1</v>
      </c>
      <c r="E261" s="107">
        <f t="shared" si="21"/>
        <v>9</v>
      </c>
      <c r="F261" s="110">
        <f t="shared" si="22"/>
        <v>54.860000000000007</v>
      </c>
      <c r="H261" s="168">
        <f t="shared" si="18"/>
        <v>0</v>
      </c>
      <c r="I261" s="168">
        <f t="shared" si="19"/>
        <v>0</v>
      </c>
      <c r="J261" s="168">
        <f t="shared" si="20"/>
        <v>9</v>
      </c>
    </row>
    <row r="262" spans="1:12" ht="13.15" customHeight="1" x14ac:dyDescent="0.2">
      <c r="A262" s="105">
        <v>40492</v>
      </c>
      <c r="B262" s="26" t="s">
        <v>463</v>
      </c>
      <c r="C262" s="25">
        <v>31</v>
      </c>
      <c r="D262" s="35">
        <v>0.05</v>
      </c>
      <c r="E262" s="107">
        <f t="shared" si="21"/>
        <v>1.55</v>
      </c>
      <c r="F262" s="110">
        <f t="shared" si="22"/>
        <v>56.410000000000004</v>
      </c>
      <c r="H262" s="168">
        <f t="shared" si="18"/>
        <v>0</v>
      </c>
      <c r="I262" s="168">
        <f t="shared" si="19"/>
        <v>0</v>
      </c>
      <c r="J262" s="168">
        <f t="shared" si="20"/>
        <v>1.55</v>
      </c>
      <c r="L262" s="168"/>
    </row>
    <row r="263" spans="1:12" ht="13.15" customHeight="1" x14ac:dyDescent="0.2">
      <c r="A263" s="105">
        <v>40492</v>
      </c>
      <c r="B263" s="26" t="s">
        <v>328</v>
      </c>
      <c r="C263" s="25">
        <v>31</v>
      </c>
      <c r="D263" s="35">
        <v>0.32</v>
      </c>
      <c r="E263" s="107">
        <f t="shared" si="21"/>
        <v>9.92</v>
      </c>
      <c r="F263" s="110">
        <f t="shared" si="22"/>
        <v>66.33</v>
      </c>
      <c r="H263" s="168">
        <f t="shared" si="18"/>
        <v>0</v>
      </c>
      <c r="I263" s="168">
        <f t="shared" si="19"/>
        <v>0</v>
      </c>
      <c r="J263" s="168">
        <f t="shared" si="20"/>
        <v>9.92</v>
      </c>
    </row>
    <row r="264" spans="1:12" ht="13.15" customHeight="1" x14ac:dyDescent="0.2">
      <c r="A264" s="105">
        <v>40492</v>
      </c>
      <c r="B264" s="26" t="s">
        <v>464</v>
      </c>
      <c r="C264" s="25">
        <v>21</v>
      </c>
      <c r="D264" s="35">
        <v>0.08</v>
      </c>
      <c r="E264" s="107">
        <f t="shared" si="21"/>
        <v>1.68</v>
      </c>
      <c r="F264" s="110">
        <f t="shared" si="22"/>
        <v>68.010000000000005</v>
      </c>
      <c r="H264" s="168">
        <f t="shared" ref="H264:H265" si="25">IF(YEAR($A264)=2008,$D264*$C264,0)</f>
        <v>0</v>
      </c>
      <c r="I264" s="168">
        <f t="shared" ref="I264:I265" si="26">IF(YEAR($A264)=2009,$D264*$C264,0)</f>
        <v>0</v>
      </c>
      <c r="J264" s="168">
        <f t="shared" si="20"/>
        <v>1.68</v>
      </c>
    </row>
    <row r="265" spans="1:12" ht="13.15" customHeight="1" x14ac:dyDescent="0.2">
      <c r="A265" s="105">
        <v>40492</v>
      </c>
      <c r="B265" s="26" t="s">
        <v>328</v>
      </c>
      <c r="C265" s="25">
        <v>17</v>
      </c>
      <c r="D265" s="35">
        <v>0.32</v>
      </c>
      <c r="E265" s="107">
        <f t="shared" si="21"/>
        <v>5.44</v>
      </c>
      <c r="F265" s="110">
        <f t="shared" si="22"/>
        <v>73.45</v>
      </c>
      <c r="H265" s="168">
        <f t="shared" si="25"/>
        <v>0</v>
      </c>
      <c r="I265" s="168">
        <f t="shared" si="26"/>
        <v>0</v>
      </c>
      <c r="J265" s="168">
        <f t="shared" ref="J265" si="27">IF(YEAR($A265)=2010,$D265*$C265,0)</f>
        <v>5.44</v>
      </c>
    </row>
    <row r="266" spans="1:12" ht="13.15" customHeight="1" x14ac:dyDescent="0.2">
      <c r="A266" s="105">
        <v>40525</v>
      </c>
      <c r="B266" s="26" t="s">
        <v>695</v>
      </c>
      <c r="C266" s="25">
        <v>35</v>
      </c>
      <c r="D266" s="35">
        <v>0.05</v>
      </c>
      <c r="E266" s="107">
        <f t="shared" si="21"/>
        <v>1.75</v>
      </c>
      <c r="F266" s="110">
        <f t="shared" si="22"/>
        <v>75.2</v>
      </c>
      <c r="H266" s="168">
        <f t="shared" ref="H266:H327" si="28">IF(YEAR($A266)=2008,$D266*$C266,0)</f>
        <v>0</v>
      </c>
      <c r="I266" s="168">
        <f t="shared" ref="I266:I327" si="29">IF(YEAR($A266)=2009,$D266*$C266,0)</f>
        <v>0</v>
      </c>
      <c r="J266" s="168">
        <f t="shared" ref="J266:J328" si="30">IF(YEAR($A266)=2010,$D266*$C266,0)</f>
        <v>1.75</v>
      </c>
    </row>
    <row r="267" spans="1:12" x14ac:dyDescent="0.2">
      <c r="A267" s="105">
        <v>40525</v>
      </c>
      <c r="B267" s="26" t="s">
        <v>744</v>
      </c>
      <c r="C267" s="25">
        <v>1</v>
      </c>
      <c r="D267" s="35">
        <v>-75.2</v>
      </c>
      <c r="E267" s="107">
        <f t="shared" si="21"/>
        <v>-75.2</v>
      </c>
      <c r="F267" s="110">
        <f t="shared" si="22"/>
        <v>0</v>
      </c>
      <c r="H267" s="168">
        <f t="shared" si="28"/>
        <v>0</v>
      </c>
      <c r="I267" s="168">
        <f t="shared" si="29"/>
        <v>0</v>
      </c>
      <c r="J267" s="168">
        <f t="shared" si="30"/>
        <v>-75.2</v>
      </c>
    </row>
    <row r="268" spans="1:12" x14ac:dyDescent="0.2">
      <c r="A268" s="105">
        <v>40532</v>
      </c>
      <c r="B268" s="26" t="s">
        <v>328</v>
      </c>
      <c r="C268" s="25">
        <v>47</v>
      </c>
      <c r="D268" s="35">
        <v>0.32</v>
      </c>
      <c r="E268" s="107">
        <f t="shared" si="21"/>
        <v>15.040000000000001</v>
      </c>
      <c r="F268" s="110">
        <f t="shared" si="22"/>
        <v>15.040000000000001</v>
      </c>
      <c r="H268" s="168">
        <f t="shared" si="28"/>
        <v>0</v>
      </c>
      <c r="I268" s="168">
        <f t="shared" si="29"/>
        <v>0</v>
      </c>
      <c r="J268" s="168">
        <f t="shared" si="30"/>
        <v>15.040000000000001</v>
      </c>
    </row>
    <row r="269" spans="1:12" x14ac:dyDescent="0.2">
      <c r="A269" s="105">
        <v>40547</v>
      </c>
      <c r="B269" s="26" t="s">
        <v>1011</v>
      </c>
      <c r="C269" s="25">
        <f>32*5</f>
        <v>160</v>
      </c>
      <c r="D269" s="35">
        <v>0.08</v>
      </c>
      <c r="E269" s="107">
        <f t="shared" si="21"/>
        <v>12.8</v>
      </c>
      <c r="F269" s="110">
        <f t="shared" si="22"/>
        <v>27.840000000000003</v>
      </c>
      <c r="H269" s="168">
        <f t="shared" si="28"/>
        <v>0</v>
      </c>
      <c r="I269" s="168">
        <f t="shared" si="29"/>
        <v>0</v>
      </c>
      <c r="J269" s="168">
        <f t="shared" si="30"/>
        <v>0</v>
      </c>
    </row>
    <row r="270" spans="1:12" x14ac:dyDescent="0.2">
      <c r="A270" s="105">
        <v>40559</v>
      </c>
      <c r="B270" s="26" t="s">
        <v>909</v>
      </c>
      <c r="C270" s="25">
        <v>56</v>
      </c>
      <c r="D270" s="35">
        <v>0.05</v>
      </c>
      <c r="E270" s="107">
        <f t="shared" si="21"/>
        <v>2.8000000000000003</v>
      </c>
      <c r="F270" s="110">
        <f t="shared" si="22"/>
        <v>30.640000000000004</v>
      </c>
      <c r="H270" s="168">
        <f t="shared" si="28"/>
        <v>0</v>
      </c>
      <c r="I270" s="168">
        <f t="shared" si="29"/>
        <v>0</v>
      </c>
      <c r="J270" s="168">
        <f t="shared" si="30"/>
        <v>0</v>
      </c>
    </row>
    <row r="271" spans="1:12" x14ac:dyDescent="0.2">
      <c r="E271" s="107" t="str">
        <f t="shared" si="21"/>
        <v/>
      </c>
      <c r="F271" s="110" t="str">
        <f t="shared" si="22"/>
        <v/>
      </c>
      <c r="H271" s="168">
        <f t="shared" si="28"/>
        <v>0</v>
      </c>
      <c r="I271" s="168">
        <f t="shared" si="29"/>
        <v>0</v>
      </c>
      <c r="J271" s="168">
        <f t="shared" si="30"/>
        <v>0</v>
      </c>
    </row>
    <row r="272" spans="1:12" x14ac:dyDescent="0.2">
      <c r="E272" s="107" t="str">
        <f t="shared" si="21"/>
        <v/>
      </c>
      <c r="F272" s="110" t="str">
        <f t="shared" si="22"/>
        <v/>
      </c>
      <c r="H272" s="168">
        <f t="shared" si="28"/>
        <v>0</v>
      </c>
      <c r="I272" s="168">
        <f t="shared" si="29"/>
        <v>0</v>
      </c>
      <c r="J272" s="168">
        <f t="shared" si="30"/>
        <v>0</v>
      </c>
    </row>
    <row r="273" spans="5:10" x14ac:dyDescent="0.2">
      <c r="E273" s="107" t="str">
        <f t="shared" si="21"/>
        <v/>
      </c>
      <c r="F273" s="110" t="str">
        <f t="shared" si="22"/>
        <v/>
      </c>
      <c r="H273" s="168">
        <f t="shared" si="28"/>
        <v>0</v>
      </c>
      <c r="I273" s="168">
        <f t="shared" si="29"/>
        <v>0</v>
      </c>
      <c r="J273" s="168">
        <f t="shared" si="30"/>
        <v>0</v>
      </c>
    </row>
    <row r="274" spans="5:10" x14ac:dyDescent="0.2">
      <c r="E274" s="107" t="str">
        <f t="shared" si="21"/>
        <v/>
      </c>
      <c r="F274" s="110" t="str">
        <f t="shared" si="22"/>
        <v/>
      </c>
      <c r="H274" s="168">
        <f t="shared" si="28"/>
        <v>0</v>
      </c>
      <c r="I274" s="168">
        <f t="shared" si="29"/>
        <v>0</v>
      </c>
      <c r="J274" s="168">
        <f t="shared" si="30"/>
        <v>0</v>
      </c>
    </row>
    <row r="275" spans="5:10" x14ac:dyDescent="0.2">
      <c r="E275" s="107" t="str">
        <f t="shared" si="21"/>
        <v/>
      </c>
      <c r="F275" s="110" t="str">
        <f t="shared" si="22"/>
        <v/>
      </c>
      <c r="H275" s="168">
        <f t="shared" si="28"/>
        <v>0</v>
      </c>
      <c r="I275" s="168">
        <f t="shared" si="29"/>
        <v>0</v>
      </c>
      <c r="J275" s="168">
        <f t="shared" si="30"/>
        <v>0</v>
      </c>
    </row>
    <row r="276" spans="5:10" x14ac:dyDescent="0.2">
      <c r="E276" s="107" t="str">
        <f t="shared" si="21"/>
        <v/>
      </c>
      <c r="F276" s="110" t="str">
        <f t="shared" si="22"/>
        <v/>
      </c>
      <c r="H276" s="168">
        <f t="shared" si="28"/>
        <v>0</v>
      </c>
      <c r="I276" s="168">
        <f t="shared" si="29"/>
        <v>0</v>
      </c>
      <c r="J276" s="168">
        <f t="shared" si="30"/>
        <v>0</v>
      </c>
    </row>
    <row r="277" spans="5:10" x14ac:dyDescent="0.2">
      <c r="E277" s="107" t="str">
        <f t="shared" si="21"/>
        <v/>
      </c>
      <c r="F277" s="110" t="str">
        <f t="shared" si="22"/>
        <v/>
      </c>
      <c r="H277" s="168">
        <f t="shared" si="28"/>
        <v>0</v>
      </c>
      <c r="I277" s="168">
        <f t="shared" si="29"/>
        <v>0</v>
      </c>
      <c r="J277" s="168">
        <f t="shared" si="30"/>
        <v>0</v>
      </c>
    </row>
    <row r="278" spans="5:10" x14ac:dyDescent="0.2">
      <c r="E278" s="107" t="str">
        <f t="shared" si="21"/>
        <v/>
      </c>
      <c r="F278" s="110" t="str">
        <f t="shared" si="22"/>
        <v/>
      </c>
      <c r="H278" s="168">
        <f t="shared" si="28"/>
        <v>0</v>
      </c>
      <c r="I278" s="168">
        <f t="shared" si="29"/>
        <v>0</v>
      </c>
      <c r="J278" s="168">
        <f t="shared" si="30"/>
        <v>0</v>
      </c>
    </row>
    <row r="279" spans="5:10" x14ac:dyDescent="0.2">
      <c r="E279" s="107" t="str">
        <f t="shared" si="21"/>
        <v/>
      </c>
      <c r="F279" s="110" t="str">
        <f t="shared" si="22"/>
        <v/>
      </c>
      <c r="H279" s="168">
        <f t="shared" si="28"/>
        <v>0</v>
      </c>
      <c r="I279" s="168">
        <f t="shared" si="29"/>
        <v>0</v>
      </c>
      <c r="J279" s="168">
        <f t="shared" si="30"/>
        <v>0</v>
      </c>
    </row>
    <row r="280" spans="5:10" x14ac:dyDescent="0.2">
      <c r="E280" s="107" t="str">
        <f t="shared" si="21"/>
        <v/>
      </c>
      <c r="F280" s="110" t="str">
        <f t="shared" si="22"/>
        <v/>
      </c>
      <c r="H280" s="168">
        <f t="shared" si="28"/>
        <v>0</v>
      </c>
      <c r="I280" s="168">
        <f t="shared" si="29"/>
        <v>0</v>
      </c>
      <c r="J280" s="168">
        <f t="shared" si="30"/>
        <v>0</v>
      </c>
    </row>
    <row r="281" spans="5:10" x14ac:dyDescent="0.2">
      <c r="E281" s="107" t="str">
        <f t="shared" si="21"/>
        <v/>
      </c>
      <c r="F281" s="110" t="str">
        <f t="shared" si="22"/>
        <v/>
      </c>
      <c r="H281" s="168">
        <f t="shared" si="28"/>
        <v>0</v>
      </c>
      <c r="I281" s="168">
        <f t="shared" si="29"/>
        <v>0</v>
      </c>
      <c r="J281" s="168">
        <f t="shared" si="30"/>
        <v>0</v>
      </c>
    </row>
    <row r="282" spans="5:10" x14ac:dyDescent="0.2">
      <c r="E282" s="107" t="str">
        <f t="shared" si="21"/>
        <v/>
      </c>
      <c r="F282" s="110" t="str">
        <f t="shared" si="22"/>
        <v/>
      </c>
      <c r="H282" s="168">
        <f t="shared" si="28"/>
        <v>0</v>
      </c>
      <c r="I282" s="168">
        <f t="shared" si="29"/>
        <v>0</v>
      </c>
      <c r="J282" s="168">
        <f t="shared" si="30"/>
        <v>0</v>
      </c>
    </row>
    <row r="283" spans="5:10" x14ac:dyDescent="0.2">
      <c r="E283" s="107" t="str">
        <f t="shared" si="21"/>
        <v/>
      </c>
      <c r="F283" s="110" t="str">
        <f t="shared" si="22"/>
        <v/>
      </c>
      <c r="H283" s="168">
        <f t="shared" si="28"/>
        <v>0</v>
      </c>
      <c r="I283" s="168">
        <f t="shared" si="29"/>
        <v>0</v>
      </c>
      <c r="J283" s="168">
        <f t="shared" si="30"/>
        <v>0</v>
      </c>
    </row>
    <row r="284" spans="5:10" x14ac:dyDescent="0.2">
      <c r="E284" s="107" t="str">
        <f t="shared" si="21"/>
        <v/>
      </c>
      <c r="F284" s="110" t="str">
        <f t="shared" si="22"/>
        <v/>
      </c>
      <c r="H284" s="168">
        <f t="shared" si="28"/>
        <v>0</v>
      </c>
      <c r="I284" s="168">
        <f t="shared" si="29"/>
        <v>0</v>
      </c>
      <c r="J284" s="168">
        <f t="shared" si="30"/>
        <v>0</v>
      </c>
    </row>
    <row r="285" spans="5:10" x14ac:dyDescent="0.2">
      <c r="E285" s="107" t="str">
        <f t="shared" si="21"/>
        <v/>
      </c>
      <c r="F285" s="110" t="str">
        <f t="shared" si="22"/>
        <v/>
      </c>
      <c r="H285" s="168">
        <f t="shared" si="28"/>
        <v>0</v>
      </c>
      <c r="I285" s="168">
        <f t="shared" si="29"/>
        <v>0</v>
      </c>
      <c r="J285" s="168">
        <f t="shared" si="30"/>
        <v>0</v>
      </c>
    </row>
    <row r="286" spans="5:10" x14ac:dyDescent="0.2">
      <c r="E286" s="107" t="str">
        <f t="shared" si="21"/>
        <v/>
      </c>
      <c r="F286" s="110" t="str">
        <f t="shared" si="22"/>
        <v/>
      </c>
      <c r="H286" s="168">
        <f t="shared" si="28"/>
        <v>0</v>
      </c>
      <c r="I286" s="168">
        <f t="shared" si="29"/>
        <v>0</v>
      </c>
      <c r="J286" s="168">
        <f t="shared" si="30"/>
        <v>0</v>
      </c>
    </row>
    <row r="287" spans="5:10" x14ac:dyDescent="0.2">
      <c r="E287" s="107" t="str">
        <f t="shared" si="21"/>
        <v/>
      </c>
      <c r="F287" s="110" t="str">
        <f t="shared" si="22"/>
        <v/>
      </c>
      <c r="H287" s="168">
        <f t="shared" si="28"/>
        <v>0</v>
      </c>
      <c r="I287" s="168">
        <f t="shared" si="29"/>
        <v>0</v>
      </c>
      <c r="J287" s="168">
        <f t="shared" si="30"/>
        <v>0</v>
      </c>
    </row>
    <row r="288" spans="5:10" x14ac:dyDescent="0.2">
      <c r="E288" s="107" t="str">
        <f t="shared" ref="E288:E351" si="31">IF(C288&gt;0,D288*C288,"")</f>
        <v/>
      </c>
      <c r="F288" s="110" t="str">
        <f t="shared" ref="F288:F351" si="32">IF(C288&gt;0,F287+E288,"")</f>
        <v/>
      </c>
      <c r="H288" s="168">
        <f t="shared" si="28"/>
        <v>0</v>
      </c>
      <c r="I288" s="168">
        <f t="shared" si="29"/>
        <v>0</v>
      </c>
      <c r="J288" s="168">
        <f t="shared" si="30"/>
        <v>0</v>
      </c>
    </row>
    <row r="289" spans="5:10" x14ac:dyDescent="0.2">
      <c r="E289" s="107" t="str">
        <f t="shared" si="31"/>
        <v/>
      </c>
      <c r="F289" s="110" t="str">
        <f t="shared" si="32"/>
        <v/>
      </c>
      <c r="H289" s="168">
        <f t="shared" si="28"/>
        <v>0</v>
      </c>
      <c r="I289" s="168">
        <f t="shared" si="29"/>
        <v>0</v>
      </c>
      <c r="J289" s="168">
        <f t="shared" si="30"/>
        <v>0</v>
      </c>
    </row>
    <row r="290" spans="5:10" x14ac:dyDescent="0.2">
      <c r="E290" s="107" t="str">
        <f t="shared" si="31"/>
        <v/>
      </c>
      <c r="F290" s="110" t="str">
        <f t="shared" si="32"/>
        <v/>
      </c>
      <c r="H290" s="168">
        <f t="shared" si="28"/>
        <v>0</v>
      </c>
      <c r="I290" s="168">
        <f t="shared" si="29"/>
        <v>0</v>
      </c>
      <c r="J290" s="168">
        <f t="shared" si="30"/>
        <v>0</v>
      </c>
    </row>
    <row r="291" spans="5:10" x14ac:dyDescent="0.2">
      <c r="E291" s="107" t="str">
        <f t="shared" si="31"/>
        <v/>
      </c>
      <c r="F291" s="110" t="str">
        <f t="shared" si="32"/>
        <v/>
      </c>
      <c r="H291" s="168">
        <f t="shared" si="28"/>
        <v>0</v>
      </c>
      <c r="I291" s="168">
        <f t="shared" si="29"/>
        <v>0</v>
      </c>
      <c r="J291" s="168">
        <f t="shared" si="30"/>
        <v>0</v>
      </c>
    </row>
    <row r="292" spans="5:10" x14ac:dyDescent="0.2">
      <c r="E292" s="107" t="str">
        <f t="shared" si="31"/>
        <v/>
      </c>
      <c r="F292" s="110" t="str">
        <f t="shared" si="32"/>
        <v/>
      </c>
      <c r="H292" s="168">
        <f t="shared" si="28"/>
        <v>0</v>
      </c>
      <c r="I292" s="168">
        <f t="shared" si="29"/>
        <v>0</v>
      </c>
      <c r="J292" s="168">
        <f t="shared" si="30"/>
        <v>0</v>
      </c>
    </row>
    <row r="293" spans="5:10" x14ac:dyDescent="0.2">
      <c r="E293" s="107" t="str">
        <f t="shared" si="31"/>
        <v/>
      </c>
      <c r="F293" s="110" t="str">
        <f t="shared" si="32"/>
        <v/>
      </c>
      <c r="H293" s="168">
        <f t="shared" si="28"/>
        <v>0</v>
      </c>
      <c r="I293" s="168">
        <f t="shared" si="29"/>
        <v>0</v>
      </c>
      <c r="J293" s="168">
        <f t="shared" si="30"/>
        <v>0</v>
      </c>
    </row>
    <row r="294" spans="5:10" x14ac:dyDescent="0.2">
      <c r="E294" s="107" t="str">
        <f t="shared" si="31"/>
        <v/>
      </c>
      <c r="F294" s="110" t="str">
        <f t="shared" si="32"/>
        <v/>
      </c>
      <c r="H294" s="168">
        <f t="shared" si="28"/>
        <v>0</v>
      </c>
      <c r="I294" s="168">
        <f t="shared" si="29"/>
        <v>0</v>
      </c>
      <c r="J294" s="168">
        <f t="shared" si="30"/>
        <v>0</v>
      </c>
    </row>
    <row r="295" spans="5:10" x14ac:dyDescent="0.2">
      <c r="E295" s="107" t="str">
        <f t="shared" si="31"/>
        <v/>
      </c>
      <c r="F295" s="110" t="str">
        <f t="shared" si="32"/>
        <v/>
      </c>
      <c r="H295" s="168">
        <f t="shared" si="28"/>
        <v>0</v>
      </c>
      <c r="I295" s="168">
        <f t="shared" si="29"/>
        <v>0</v>
      </c>
      <c r="J295" s="168">
        <f t="shared" si="30"/>
        <v>0</v>
      </c>
    </row>
    <row r="296" spans="5:10" x14ac:dyDescent="0.2">
      <c r="E296" s="107" t="str">
        <f t="shared" si="31"/>
        <v/>
      </c>
      <c r="F296" s="110" t="str">
        <f t="shared" si="32"/>
        <v/>
      </c>
      <c r="H296" s="168">
        <f t="shared" si="28"/>
        <v>0</v>
      </c>
      <c r="I296" s="168">
        <f t="shared" si="29"/>
        <v>0</v>
      </c>
      <c r="J296" s="168">
        <f t="shared" si="30"/>
        <v>0</v>
      </c>
    </row>
    <row r="297" spans="5:10" x14ac:dyDescent="0.2">
      <c r="E297" s="107" t="str">
        <f t="shared" si="31"/>
        <v/>
      </c>
      <c r="F297" s="110" t="str">
        <f t="shared" si="32"/>
        <v/>
      </c>
      <c r="H297" s="168">
        <f t="shared" si="28"/>
        <v>0</v>
      </c>
      <c r="I297" s="168">
        <f t="shared" si="29"/>
        <v>0</v>
      </c>
      <c r="J297" s="168">
        <f t="shared" si="30"/>
        <v>0</v>
      </c>
    </row>
    <row r="298" spans="5:10" x14ac:dyDescent="0.2">
      <c r="E298" s="107" t="str">
        <f t="shared" si="31"/>
        <v/>
      </c>
      <c r="F298" s="110" t="str">
        <f t="shared" si="32"/>
        <v/>
      </c>
      <c r="H298" s="168">
        <f t="shared" si="28"/>
        <v>0</v>
      </c>
      <c r="I298" s="168">
        <f t="shared" si="29"/>
        <v>0</v>
      </c>
      <c r="J298" s="168">
        <f t="shared" si="30"/>
        <v>0</v>
      </c>
    </row>
    <row r="299" spans="5:10" x14ac:dyDescent="0.2">
      <c r="E299" s="107" t="str">
        <f t="shared" si="31"/>
        <v/>
      </c>
      <c r="F299" s="110" t="str">
        <f t="shared" si="32"/>
        <v/>
      </c>
      <c r="H299" s="168">
        <f t="shared" si="28"/>
        <v>0</v>
      </c>
      <c r="I299" s="168">
        <f t="shared" si="29"/>
        <v>0</v>
      </c>
      <c r="J299" s="168">
        <f t="shared" si="30"/>
        <v>0</v>
      </c>
    </row>
    <row r="300" spans="5:10" x14ac:dyDescent="0.2">
      <c r="E300" s="107" t="str">
        <f t="shared" si="31"/>
        <v/>
      </c>
      <c r="F300" s="110" t="str">
        <f t="shared" si="32"/>
        <v/>
      </c>
      <c r="H300" s="168">
        <f t="shared" si="28"/>
        <v>0</v>
      </c>
      <c r="I300" s="168">
        <f t="shared" si="29"/>
        <v>0</v>
      </c>
      <c r="J300" s="168">
        <f t="shared" si="30"/>
        <v>0</v>
      </c>
    </row>
    <row r="301" spans="5:10" x14ac:dyDescent="0.2">
      <c r="E301" s="107" t="str">
        <f t="shared" si="31"/>
        <v/>
      </c>
      <c r="F301" s="110" t="str">
        <f t="shared" si="32"/>
        <v/>
      </c>
      <c r="H301" s="168">
        <f t="shared" si="28"/>
        <v>0</v>
      </c>
      <c r="I301" s="168">
        <f t="shared" si="29"/>
        <v>0</v>
      </c>
      <c r="J301" s="168">
        <f t="shared" si="30"/>
        <v>0</v>
      </c>
    </row>
    <row r="302" spans="5:10" x14ac:dyDescent="0.2">
      <c r="E302" s="107" t="str">
        <f t="shared" si="31"/>
        <v/>
      </c>
      <c r="F302" s="110" t="str">
        <f t="shared" si="32"/>
        <v/>
      </c>
      <c r="H302" s="168">
        <f t="shared" si="28"/>
        <v>0</v>
      </c>
      <c r="I302" s="168">
        <f t="shared" si="29"/>
        <v>0</v>
      </c>
      <c r="J302" s="168">
        <f t="shared" si="30"/>
        <v>0</v>
      </c>
    </row>
    <row r="303" spans="5:10" x14ac:dyDescent="0.2">
      <c r="E303" s="107" t="str">
        <f t="shared" si="31"/>
        <v/>
      </c>
      <c r="F303" s="110" t="str">
        <f t="shared" si="32"/>
        <v/>
      </c>
      <c r="H303" s="168">
        <f t="shared" si="28"/>
        <v>0</v>
      </c>
      <c r="I303" s="168">
        <f t="shared" si="29"/>
        <v>0</v>
      </c>
      <c r="J303" s="168">
        <f t="shared" si="30"/>
        <v>0</v>
      </c>
    </row>
    <row r="304" spans="5:10" x14ac:dyDescent="0.2">
      <c r="E304" s="107" t="str">
        <f t="shared" si="31"/>
        <v/>
      </c>
      <c r="F304" s="110" t="str">
        <f t="shared" si="32"/>
        <v/>
      </c>
      <c r="H304" s="168">
        <f t="shared" si="28"/>
        <v>0</v>
      </c>
      <c r="I304" s="168">
        <f t="shared" si="29"/>
        <v>0</v>
      </c>
      <c r="J304" s="168">
        <f t="shared" si="30"/>
        <v>0</v>
      </c>
    </row>
    <row r="305" spans="5:10" x14ac:dyDescent="0.2">
      <c r="E305" s="107" t="str">
        <f t="shared" si="31"/>
        <v/>
      </c>
      <c r="F305" s="110" t="str">
        <f t="shared" si="32"/>
        <v/>
      </c>
      <c r="H305" s="168">
        <f t="shared" si="28"/>
        <v>0</v>
      </c>
      <c r="I305" s="168">
        <f t="shared" si="29"/>
        <v>0</v>
      </c>
      <c r="J305" s="168">
        <f t="shared" si="30"/>
        <v>0</v>
      </c>
    </row>
    <row r="306" spans="5:10" x14ac:dyDescent="0.2">
      <c r="E306" s="107" t="str">
        <f t="shared" si="31"/>
        <v/>
      </c>
      <c r="F306" s="110" t="str">
        <f t="shared" si="32"/>
        <v/>
      </c>
      <c r="H306" s="168">
        <f t="shared" si="28"/>
        <v>0</v>
      </c>
      <c r="I306" s="168">
        <f t="shared" si="29"/>
        <v>0</v>
      </c>
      <c r="J306" s="168">
        <f t="shared" si="30"/>
        <v>0</v>
      </c>
    </row>
    <row r="307" spans="5:10" x14ac:dyDescent="0.2">
      <c r="E307" s="107" t="str">
        <f t="shared" si="31"/>
        <v/>
      </c>
      <c r="F307" s="110" t="str">
        <f t="shared" si="32"/>
        <v/>
      </c>
      <c r="H307" s="168">
        <f t="shared" si="28"/>
        <v>0</v>
      </c>
      <c r="I307" s="168">
        <f t="shared" si="29"/>
        <v>0</v>
      </c>
      <c r="J307" s="168">
        <f t="shared" si="30"/>
        <v>0</v>
      </c>
    </row>
    <row r="308" spans="5:10" x14ac:dyDescent="0.2">
      <c r="E308" s="107" t="str">
        <f t="shared" si="31"/>
        <v/>
      </c>
      <c r="F308" s="110" t="str">
        <f t="shared" si="32"/>
        <v/>
      </c>
      <c r="H308" s="168">
        <f t="shared" si="28"/>
        <v>0</v>
      </c>
      <c r="I308" s="168">
        <f t="shared" si="29"/>
        <v>0</v>
      </c>
      <c r="J308" s="168">
        <f t="shared" si="30"/>
        <v>0</v>
      </c>
    </row>
    <row r="309" spans="5:10" x14ac:dyDescent="0.2">
      <c r="E309" s="107" t="str">
        <f t="shared" si="31"/>
        <v/>
      </c>
      <c r="F309" s="110" t="str">
        <f t="shared" si="32"/>
        <v/>
      </c>
      <c r="H309" s="168">
        <f t="shared" si="28"/>
        <v>0</v>
      </c>
      <c r="I309" s="168">
        <f t="shared" si="29"/>
        <v>0</v>
      </c>
      <c r="J309" s="168">
        <f t="shared" si="30"/>
        <v>0</v>
      </c>
    </row>
    <row r="310" spans="5:10" x14ac:dyDescent="0.2">
      <c r="E310" s="107" t="str">
        <f t="shared" si="31"/>
        <v/>
      </c>
      <c r="F310" s="110" t="str">
        <f t="shared" si="32"/>
        <v/>
      </c>
      <c r="H310" s="168">
        <f t="shared" si="28"/>
        <v>0</v>
      </c>
      <c r="I310" s="168">
        <f t="shared" si="29"/>
        <v>0</v>
      </c>
      <c r="J310" s="168">
        <f t="shared" si="30"/>
        <v>0</v>
      </c>
    </row>
    <row r="311" spans="5:10" x14ac:dyDescent="0.2">
      <c r="E311" s="107" t="str">
        <f t="shared" si="31"/>
        <v/>
      </c>
      <c r="F311" s="110" t="str">
        <f t="shared" si="32"/>
        <v/>
      </c>
      <c r="H311" s="168">
        <f t="shared" si="28"/>
        <v>0</v>
      </c>
      <c r="I311" s="168">
        <f t="shared" si="29"/>
        <v>0</v>
      </c>
      <c r="J311" s="168">
        <f t="shared" si="30"/>
        <v>0</v>
      </c>
    </row>
    <row r="312" spans="5:10" x14ac:dyDescent="0.2">
      <c r="E312" s="107" t="str">
        <f t="shared" si="31"/>
        <v/>
      </c>
      <c r="F312" s="110" t="str">
        <f t="shared" si="32"/>
        <v/>
      </c>
      <c r="H312" s="168">
        <f t="shared" si="28"/>
        <v>0</v>
      </c>
      <c r="I312" s="168">
        <f t="shared" si="29"/>
        <v>0</v>
      </c>
      <c r="J312" s="168">
        <f t="shared" si="30"/>
        <v>0</v>
      </c>
    </row>
    <row r="313" spans="5:10" x14ac:dyDescent="0.2">
      <c r="E313" s="107" t="str">
        <f t="shared" si="31"/>
        <v/>
      </c>
      <c r="F313" s="110" t="str">
        <f t="shared" si="32"/>
        <v/>
      </c>
      <c r="H313" s="168">
        <f t="shared" si="28"/>
        <v>0</v>
      </c>
      <c r="I313" s="168">
        <f t="shared" si="29"/>
        <v>0</v>
      </c>
      <c r="J313" s="168">
        <f t="shared" si="30"/>
        <v>0</v>
      </c>
    </row>
    <row r="314" spans="5:10" x14ac:dyDescent="0.2">
      <c r="E314" s="107" t="str">
        <f t="shared" si="31"/>
        <v/>
      </c>
      <c r="F314" s="110" t="str">
        <f t="shared" si="32"/>
        <v/>
      </c>
      <c r="H314" s="168">
        <f t="shared" si="28"/>
        <v>0</v>
      </c>
      <c r="I314" s="168">
        <f t="shared" si="29"/>
        <v>0</v>
      </c>
      <c r="J314" s="168">
        <f t="shared" si="30"/>
        <v>0</v>
      </c>
    </row>
    <row r="315" spans="5:10" x14ac:dyDescent="0.2">
      <c r="E315" s="107" t="str">
        <f t="shared" si="31"/>
        <v/>
      </c>
      <c r="F315" s="110" t="str">
        <f t="shared" si="32"/>
        <v/>
      </c>
      <c r="H315" s="168">
        <f t="shared" si="28"/>
        <v>0</v>
      </c>
      <c r="I315" s="168">
        <f t="shared" si="29"/>
        <v>0</v>
      </c>
      <c r="J315" s="168">
        <f t="shared" si="30"/>
        <v>0</v>
      </c>
    </row>
    <row r="316" spans="5:10" x14ac:dyDescent="0.2">
      <c r="E316" s="107" t="str">
        <f t="shared" si="31"/>
        <v/>
      </c>
      <c r="F316" s="110" t="str">
        <f t="shared" si="32"/>
        <v/>
      </c>
      <c r="H316" s="168">
        <f t="shared" si="28"/>
        <v>0</v>
      </c>
      <c r="I316" s="168">
        <f t="shared" si="29"/>
        <v>0</v>
      </c>
      <c r="J316" s="168">
        <f t="shared" si="30"/>
        <v>0</v>
      </c>
    </row>
    <row r="317" spans="5:10" x14ac:dyDescent="0.2">
      <c r="E317" s="107" t="str">
        <f t="shared" si="31"/>
        <v/>
      </c>
      <c r="F317" s="110" t="str">
        <f t="shared" si="32"/>
        <v/>
      </c>
      <c r="H317" s="168">
        <f t="shared" si="28"/>
        <v>0</v>
      </c>
      <c r="I317" s="168">
        <f t="shared" si="29"/>
        <v>0</v>
      </c>
      <c r="J317" s="168">
        <f t="shared" si="30"/>
        <v>0</v>
      </c>
    </row>
    <row r="318" spans="5:10" x14ac:dyDescent="0.2">
      <c r="E318" s="107" t="str">
        <f t="shared" si="31"/>
        <v/>
      </c>
      <c r="F318" s="110" t="str">
        <f t="shared" si="32"/>
        <v/>
      </c>
      <c r="H318" s="168">
        <f t="shared" si="28"/>
        <v>0</v>
      </c>
      <c r="I318" s="168">
        <f t="shared" si="29"/>
        <v>0</v>
      </c>
      <c r="J318" s="168">
        <f t="shared" si="30"/>
        <v>0</v>
      </c>
    </row>
    <row r="319" spans="5:10" x14ac:dyDescent="0.2">
      <c r="E319" s="107" t="str">
        <f t="shared" si="31"/>
        <v/>
      </c>
      <c r="F319" s="110" t="str">
        <f t="shared" si="32"/>
        <v/>
      </c>
      <c r="H319" s="168">
        <f t="shared" si="28"/>
        <v>0</v>
      </c>
      <c r="I319" s="168">
        <f t="shared" si="29"/>
        <v>0</v>
      </c>
      <c r="J319" s="168">
        <f t="shared" si="30"/>
        <v>0</v>
      </c>
    </row>
    <row r="320" spans="5:10" x14ac:dyDescent="0.2">
      <c r="E320" s="107" t="str">
        <f t="shared" si="31"/>
        <v/>
      </c>
      <c r="F320" s="110" t="str">
        <f t="shared" si="32"/>
        <v/>
      </c>
      <c r="H320" s="168">
        <f t="shared" si="28"/>
        <v>0</v>
      </c>
      <c r="I320" s="168">
        <f t="shared" si="29"/>
        <v>0</v>
      </c>
      <c r="J320" s="168">
        <f t="shared" si="30"/>
        <v>0</v>
      </c>
    </row>
    <row r="321" spans="5:10" x14ac:dyDescent="0.2">
      <c r="E321" s="107" t="str">
        <f t="shared" si="31"/>
        <v/>
      </c>
      <c r="F321" s="110" t="str">
        <f t="shared" si="32"/>
        <v/>
      </c>
      <c r="H321" s="168">
        <f t="shared" si="28"/>
        <v>0</v>
      </c>
      <c r="I321" s="168">
        <f t="shared" si="29"/>
        <v>0</v>
      </c>
      <c r="J321" s="168">
        <f t="shared" si="30"/>
        <v>0</v>
      </c>
    </row>
    <row r="322" spans="5:10" x14ac:dyDescent="0.2">
      <c r="E322" s="107" t="str">
        <f t="shared" si="31"/>
        <v/>
      </c>
      <c r="F322" s="110" t="str">
        <f t="shared" si="32"/>
        <v/>
      </c>
      <c r="H322" s="168">
        <f t="shared" si="28"/>
        <v>0</v>
      </c>
      <c r="I322" s="168">
        <f t="shared" si="29"/>
        <v>0</v>
      </c>
      <c r="J322" s="168">
        <f t="shared" si="30"/>
        <v>0</v>
      </c>
    </row>
    <row r="323" spans="5:10" x14ac:dyDescent="0.2">
      <c r="E323" s="107" t="str">
        <f t="shared" si="31"/>
        <v/>
      </c>
      <c r="F323" s="110" t="str">
        <f t="shared" si="32"/>
        <v/>
      </c>
      <c r="H323" s="168">
        <f t="shared" si="28"/>
        <v>0</v>
      </c>
      <c r="I323" s="168">
        <f t="shared" si="29"/>
        <v>0</v>
      </c>
      <c r="J323" s="168">
        <f t="shared" si="30"/>
        <v>0</v>
      </c>
    </row>
    <row r="324" spans="5:10" x14ac:dyDescent="0.2">
      <c r="E324" s="107" t="str">
        <f t="shared" si="31"/>
        <v/>
      </c>
      <c r="F324" s="110" t="str">
        <f t="shared" si="32"/>
        <v/>
      </c>
      <c r="H324" s="168">
        <f t="shared" si="28"/>
        <v>0</v>
      </c>
      <c r="I324" s="168">
        <f t="shared" si="29"/>
        <v>0</v>
      </c>
      <c r="J324" s="168">
        <f t="shared" si="30"/>
        <v>0</v>
      </c>
    </row>
    <row r="325" spans="5:10" x14ac:dyDescent="0.2">
      <c r="E325" s="107" t="str">
        <f t="shared" si="31"/>
        <v/>
      </c>
      <c r="F325" s="110" t="str">
        <f t="shared" si="32"/>
        <v/>
      </c>
      <c r="H325" s="168">
        <f t="shared" si="28"/>
        <v>0</v>
      </c>
      <c r="I325" s="168">
        <f t="shared" si="29"/>
        <v>0</v>
      </c>
      <c r="J325" s="168">
        <f t="shared" si="30"/>
        <v>0</v>
      </c>
    </row>
    <row r="326" spans="5:10" x14ac:dyDescent="0.2">
      <c r="E326" s="107" t="str">
        <f t="shared" si="31"/>
        <v/>
      </c>
      <c r="F326" s="110" t="str">
        <f t="shared" si="32"/>
        <v/>
      </c>
      <c r="H326" s="168">
        <f t="shared" si="28"/>
        <v>0</v>
      </c>
      <c r="I326" s="168">
        <f t="shared" si="29"/>
        <v>0</v>
      </c>
      <c r="J326" s="168">
        <f t="shared" si="30"/>
        <v>0</v>
      </c>
    </row>
    <row r="327" spans="5:10" x14ac:dyDescent="0.2">
      <c r="E327" s="107" t="str">
        <f t="shared" si="31"/>
        <v/>
      </c>
      <c r="F327" s="110" t="str">
        <f t="shared" si="32"/>
        <v/>
      </c>
      <c r="H327" s="168">
        <f t="shared" si="28"/>
        <v>0</v>
      </c>
      <c r="I327" s="168">
        <f t="shared" si="29"/>
        <v>0</v>
      </c>
      <c r="J327" s="168">
        <f t="shared" si="30"/>
        <v>0</v>
      </c>
    </row>
    <row r="328" spans="5:10" x14ac:dyDescent="0.2">
      <c r="E328" s="107" t="str">
        <f t="shared" si="31"/>
        <v/>
      </c>
      <c r="F328" s="110" t="str">
        <f t="shared" si="32"/>
        <v/>
      </c>
      <c r="H328" s="168">
        <f t="shared" ref="H328:H391" si="33">IF(YEAR($A328)=2008,$D328*$C328,0)</f>
        <v>0</v>
      </c>
      <c r="I328" s="168">
        <f t="shared" ref="I328:I391" si="34">IF(YEAR($A328)=2009,$D328*$C328,0)</f>
        <v>0</v>
      </c>
      <c r="J328" s="168">
        <f t="shared" si="30"/>
        <v>0</v>
      </c>
    </row>
    <row r="329" spans="5:10" x14ac:dyDescent="0.2">
      <c r="E329" s="107" t="str">
        <f t="shared" si="31"/>
        <v/>
      </c>
      <c r="F329" s="110" t="str">
        <f t="shared" si="32"/>
        <v/>
      </c>
      <c r="H329" s="168">
        <f t="shared" si="33"/>
        <v>0</v>
      </c>
      <c r="I329" s="168">
        <f t="shared" si="34"/>
        <v>0</v>
      </c>
      <c r="J329" s="168">
        <f t="shared" ref="J329:J392" si="35">IF(YEAR($A329)=2010,$D329*$C329,0)</f>
        <v>0</v>
      </c>
    </row>
    <row r="330" spans="5:10" x14ac:dyDescent="0.2">
      <c r="E330" s="107" t="str">
        <f t="shared" si="31"/>
        <v/>
      </c>
      <c r="F330" s="110" t="str">
        <f t="shared" si="32"/>
        <v/>
      </c>
      <c r="H330" s="168">
        <f t="shared" si="33"/>
        <v>0</v>
      </c>
      <c r="I330" s="168">
        <f t="shared" si="34"/>
        <v>0</v>
      </c>
      <c r="J330" s="168">
        <f t="shared" si="35"/>
        <v>0</v>
      </c>
    </row>
    <row r="331" spans="5:10" x14ac:dyDescent="0.2">
      <c r="E331" s="107" t="str">
        <f t="shared" si="31"/>
        <v/>
      </c>
      <c r="F331" s="110" t="str">
        <f t="shared" si="32"/>
        <v/>
      </c>
      <c r="H331" s="168">
        <f t="shared" si="33"/>
        <v>0</v>
      </c>
      <c r="I331" s="168">
        <f t="shared" si="34"/>
        <v>0</v>
      </c>
      <c r="J331" s="168">
        <f t="shared" si="35"/>
        <v>0</v>
      </c>
    </row>
    <row r="332" spans="5:10" x14ac:dyDescent="0.2">
      <c r="E332" s="107" t="str">
        <f t="shared" si="31"/>
        <v/>
      </c>
      <c r="F332" s="110" t="str">
        <f t="shared" si="32"/>
        <v/>
      </c>
      <c r="H332" s="168">
        <f t="shared" si="33"/>
        <v>0</v>
      </c>
      <c r="I332" s="168">
        <f t="shared" si="34"/>
        <v>0</v>
      </c>
      <c r="J332" s="168">
        <f t="shared" si="35"/>
        <v>0</v>
      </c>
    </row>
    <row r="333" spans="5:10" x14ac:dyDescent="0.2">
      <c r="E333" s="107" t="str">
        <f t="shared" si="31"/>
        <v/>
      </c>
      <c r="F333" s="110" t="str">
        <f t="shared" si="32"/>
        <v/>
      </c>
      <c r="H333" s="168">
        <f t="shared" si="33"/>
        <v>0</v>
      </c>
      <c r="I333" s="168">
        <f t="shared" si="34"/>
        <v>0</v>
      </c>
      <c r="J333" s="168">
        <f t="shared" si="35"/>
        <v>0</v>
      </c>
    </row>
    <row r="334" spans="5:10" x14ac:dyDescent="0.2">
      <c r="E334" s="107" t="str">
        <f t="shared" si="31"/>
        <v/>
      </c>
      <c r="F334" s="110" t="str">
        <f t="shared" si="32"/>
        <v/>
      </c>
      <c r="H334" s="168">
        <f t="shared" si="33"/>
        <v>0</v>
      </c>
      <c r="I334" s="168">
        <f t="shared" si="34"/>
        <v>0</v>
      </c>
      <c r="J334" s="168">
        <f t="shared" si="35"/>
        <v>0</v>
      </c>
    </row>
    <row r="335" spans="5:10" x14ac:dyDescent="0.2">
      <c r="E335" s="107" t="str">
        <f t="shared" si="31"/>
        <v/>
      </c>
      <c r="F335" s="110" t="str">
        <f t="shared" si="32"/>
        <v/>
      </c>
      <c r="H335" s="168">
        <f t="shared" si="33"/>
        <v>0</v>
      </c>
      <c r="I335" s="168">
        <f t="shared" si="34"/>
        <v>0</v>
      </c>
      <c r="J335" s="168">
        <f t="shared" si="35"/>
        <v>0</v>
      </c>
    </row>
    <row r="336" spans="5:10" x14ac:dyDescent="0.2">
      <c r="E336" s="107" t="str">
        <f t="shared" si="31"/>
        <v/>
      </c>
      <c r="F336" s="110" t="str">
        <f t="shared" si="32"/>
        <v/>
      </c>
      <c r="H336" s="168">
        <f t="shared" si="33"/>
        <v>0</v>
      </c>
      <c r="I336" s="168">
        <f t="shared" si="34"/>
        <v>0</v>
      </c>
      <c r="J336" s="168">
        <f t="shared" si="35"/>
        <v>0</v>
      </c>
    </row>
    <row r="337" spans="5:10" x14ac:dyDescent="0.2">
      <c r="E337" s="107" t="str">
        <f t="shared" si="31"/>
        <v/>
      </c>
      <c r="F337" s="110" t="str">
        <f t="shared" si="32"/>
        <v/>
      </c>
      <c r="H337" s="168">
        <f t="shared" si="33"/>
        <v>0</v>
      </c>
      <c r="I337" s="168">
        <f t="shared" si="34"/>
        <v>0</v>
      </c>
      <c r="J337" s="168">
        <f t="shared" si="35"/>
        <v>0</v>
      </c>
    </row>
    <row r="338" spans="5:10" x14ac:dyDescent="0.2">
      <c r="E338" s="107" t="str">
        <f t="shared" si="31"/>
        <v/>
      </c>
      <c r="F338" s="110" t="str">
        <f t="shared" si="32"/>
        <v/>
      </c>
      <c r="H338" s="168">
        <f t="shared" si="33"/>
        <v>0</v>
      </c>
      <c r="I338" s="168">
        <f t="shared" si="34"/>
        <v>0</v>
      </c>
      <c r="J338" s="168">
        <f t="shared" si="35"/>
        <v>0</v>
      </c>
    </row>
    <row r="339" spans="5:10" x14ac:dyDescent="0.2">
      <c r="E339" s="107" t="str">
        <f t="shared" si="31"/>
        <v/>
      </c>
      <c r="F339" s="110" t="str">
        <f t="shared" si="32"/>
        <v/>
      </c>
      <c r="H339" s="168">
        <f t="shared" si="33"/>
        <v>0</v>
      </c>
      <c r="I339" s="168">
        <f t="shared" si="34"/>
        <v>0</v>
      </c>
      <c r="J339" s="168">
        <f t="shared" si="35"/>
        <v>0</v>
      </c>
    </row>
    <row r="340" spans="5:10" x14ac:dyDescent="0.2">
      <c r="E340" s="107" t="str">
        <f t="shared" si="31"/>
        <v/>
      </c>
      <c r="F340" s="110" t="str">
        <f t="shared" si="32"/>
        <v/>
      </c>
      <c r="H340" s="168">
        <f t="shared" si="33"/>
        <v>0</v>
      </c>
      <c r="I340" s="168">
        <f t="shared" si="34"/>
        <v>0</v>
      </c>
      <c r="J340" s="168">
        <f t="shared" si="35"/>
        <v>0</v>
      </c>
    </row>
    <row r="341" spans="5:10" x14ac:dyDescent="0.2">
      <c r="E341" s="107" t="str">
        <f t="shared" si="31"/>
        <v/>
      </c>
      <c r="F341" s="110" t="str">
        <f t="shared" si="32"/>
        <v/>
      </c>
      <c r="H341" s="168">
        <f t="shared" si="33"/>
        <v>0</v>
      </c>
      <c r="I341" s="168">
        <f t="shared" si="34"/>
        <v>0</v>
      </c>
      <c r="J341" s="168">
        <f t="shared" si="35"/>
        <v>0</v>
      </c>
    </row>
    <row r="342" spans="5:10" x14ac:dyDescent="0.2">
      <c r="E342" s="107" t="str">
        <f t="shared" si="31"/>
        <v/>
      </c>
      <c r="F342" s="110" t="str">
        <f t="shared" si="32"/>
        <v/>
      </c>
      <c r="H342" s="168">
        <f t="shared" si="33"/>
        <v>0</v>
      </c>
      <c r="I342" s="168">
        <f t="shared" si="34"/>
        <v>0</v>
      </c>
      <c r="J342" s="168">
        <f t="shared" si="35"/>
        <v>0</v>
      </c>
    </row>
    <row r="343" spans="5:10" x14ac:dyDescent="0.2">
      <c r="E343" s="107" t="str">
        <f t="shared" si="31"/>
        <v/>
      </c>
      <c r="F343" s="110" t="str">
        <f t="shared" si="32"/>
        <v/>
      </c>
      <c r="H343" s="168">
        <f t="shared" si="33"/>
        <v>0</v>
      </c>
      <c r="I343" s="168">
        <f t="shared" si="34"/>
        <v>0</v>
      </c>
      <c r="J343" s="168">
        <f t="shared" si="35"/>
        <v>0</v>
      </c>
    </row>
    <row r="344" spans="5:10" x14ac:dyDescent="0.2">
      <c r="E344" s="107" t="str">
        <f t="shared" si="31"/>
        <v/>
      </c>
      <c r="F344" s="110" t="str">
        <f t="shared" si="32"/>
        <v/>
      </c>
      <c r="H344" s="168">
        <f t="shared" si="33"/>
        <v>0</v>
      </c>
      <c r="I344" s="168">
        <f t="shared" si="34"/>
        <v>0</v>
      </c>
      <c r="J344" s="168">
        <f t="shared" si="35"/>
        <v>0</v>
      </c>
    </row>
    <row r="345" spans="5:10" x14ac:dyDescent="0.2">
      <c r="E345" s="107" t="str">
        <f t="shared" si="31"/>
        <v/>
      </c>
      <c r="F345" s="110" t="str">
        <f t="shared" si="32"/>
        <v/>
      </c>
      <c r="H345" s="168">
        <f t="shared" si="33"/>
        <v>0</v>
      </c>
      <c r="I345" s="168">
        <f t="shared" si="34"/>
        <v>0</v>
      </c>
      <c r="J345" s="168">
        <f t="shared" si="35"/>
        <v>0</v>
      </c>
    </row>
    <row r="346" spans="5:10" x14ac:dyDescent="0.2">
      <c r="E346" s="107" t="str">
        <f t="shared" si="31"/>
        <v/>
      </c>
      <c r="F346" s="110" t="str">
        <f t="shared" si="32"/>
        <v/>
      </c>
      <c r="H346" s="168">
        <f t="shared" si="33"/>
        <v>0</v>
      </c>
      <c r="I346" s="168">
        <f t="shared" si="34"/>
        <v>0</v>
      </c>
      <c r="J346" s="168">
        <f t="shared" si="35"/>
        <v>0</v>
      </c>
    </row>
    <row r="347" spans="5:10" x14ac:dyDescent="0.2">
      <c r="E347" s="107" t="str">
        <f t="shared" si="31"/>
        <v/>
      </c>
      <c r="F347" s="110" t="str">
        <f t="shared" si="32"/>
        <v/>
      </c>
      <c r="H347" s="168">
        <f t="shared" si="33"/>
        <v>0</v>
      </c>
      <c r="I347" s="168">
        <f t="shared" si="34"/>
        <v>0</v>
      </c>
      <c r="J347" s="168">
        <f t="shared" si="35"/>
        <v>0</v>
      </c>
    </row>
    <row r="348" spans="5:10" x14ac:dyDescent="0.2">
      <c r="E348" s="107" t="str">
        <f t="shared" si="31"/>
        <v/>
      </c>
      <c r="F348" s="110" t="str">
        <f t="shared" si="32"/>
        <v/>
      </c>
      <c r="H348" s="168">
        <f t="shared" si="33"/>
        <v>0</v>
      </c>
      <c r="I348" s="168">
        <f t="shared" si="34"/>
        <v>0</v>
      </c>
      <c r="J348" s="168">
        <f t="shared" si="35"/>
        <v>0</v>
      </c>
    </row>
    <row r="349" spans="5:10" x14ac:dyDescent="0.2">
      <c r="E349" s="107" t="str">
        <f t="shared" si="31"/>
        <v/>
      </c>
      <c r="F349" s="110" t="str">
        <f t="shared" si="32"/>
        <v/>
      </c>
      <c r="H349" s="168">
        <f t="shared" si="33"/>
        <v>0</v>
      </c>
      <c r="I349" s="168">
        <f t="shared" si="34"/>
        <v>0</v>
      </c>
      <c r="J349" s="168">
        <f t="shared" si="35"/>
        <v>0</v>
      </c>
    </row>
    <row r="350" spans="5:10" x14ac:dyDescent="0.2">
      <c r="E350" s="107" t="str">
        <f t="shared" si="31"/>
        <v/>
      </c>
      <c r="F350" s="110" t="str">
        <f t="shared" si="32"/>
        <v/>
      </c>
      <c r="H350" s="168">
        <f t="shared" si="33"/>
        <v>0</v>
      </c>
      <c r="I350" s="168">
        <f t="shared" si="34"/>
        <v>0</v>
      </c>
      <c r="J350" s="168">
        <f t="shared" si="35"/>
        <v>0</v>
      </c>
    </row>
    <row r="351" spans="5:10" x14ac:dyDescent="0.2">
      <c r="E351" s="107" t="str">
        <f t="shared" si="31"/>
        <v/>
      </c>
      <c r="F351" s="110" t="str">
        <f t="shared" si="32"/>
        <v/>
      </c>
      <c r="H351" s="168">
        <f t="shared" si="33"/>
        <v>0</v>
      </c>
      <c r="I351" s="168">
        <f t="shared" si="34"/>
        <v>0</v>
      </c>
      <c r="J351" s="168">
        <f t="shared" si="35"/>
        <v>0</v>
      </c>
    </row>
    <row r="352" spans="5:10" x14ac:dyDescent="0.2">
      <c r="E352" s="107" t="str">
        <f t="shared" ref="E352:E415" si="36">IF(C352&gt;0,D352*C352,"")</f>
        <v/>
      </c>
      <c r="F352" s="110" t="str">
        <f t="shared" ref="F352:F415" si="37">IF(C352&gt;0,F351+E352,"")</f>
        <v/>
      </c>
      <c r="H352" s="168">
        <f t="shared" si="33"/>
        <v>0</v>
      </c>
      <c r="I352" s="168">
        <f t="shared" si="34"/>
        <v>0</v>
      </c>
      <c r="J352" s="168">
        <f t="shared" si="35"/>
        <v>0</v>
      </c>
    </row>
    <row r="353" spans="5:10" x14ac:dyDescent="0.2">
      <c r="E353" s="107" t="str">
        <f t="shared" si="36"/>
        <v/>
      </c>
      <c r="F353" s="110" t="str">
        <f t="shared" si="37"/>
        <v/>
      </c>
      <c r="H353" s="168">
        <f t="shared" si="33"/>
        <v>0</v>
      </c>
      <c r="I353" s="168">
        <f t="shared" si="34"/>
        <v>0</v>
      </c>
      <c r="J353" s="168">
        <f t="shared" si="35"/>
        <v>0</v>
      </c>
    </row>
    <row r="354" spans="5:10" x14ac:dyDescent="0.2">
      <c r="E354" s="107" t="str">
        <f t="shared" si="36"/>
        <v/>
      </c>
      <c r="F354" s="110" t="str">
        <f t="shared" si="37"/>
        <v/>
      </c>
      <c r="H354" s="168">
        <f t="shared" si="33"/>
        <v>0</v>
      </c>
      <c r="I354" s="168">
        <f t="shared" si="34"/>
        <v>0</v>
      </c>
      <c r="J354" s="168">
        <f t="shared" si="35"/>
        <v>0</v>
      </c>
    </row>
    <row r="355" spans="5:10" x14ac:dyDescent="0.2">
      <c r="E355" s="107" t="str">
        <f t="shared" si="36"/>
        <v/>
      </c>
      <c r="F355" s="110" t="str">
        <f t="shared" si="37"/>
        <v/>
      </c>
      <c r="H355" s="168">
        <f t="shared" si="33"/>
        <v>0</v>
      </c>
      <c r="I355" s="168">
        <f t="shared" si="34"/>
        <v>0</v>
      </c>
      <c r="J355" s="168">
        <f t="shared" si="35"/>
        <v>0</v>
      </c>
    </row>
    <row r="356" spans="5:10" x14ac:dyDescent="0.2">
      <c r="E356" s="107" t="str">
        <f t="shared" si="36"/>
        <v/>
      </c>
      <c r="F356" s="110" t="str">
        <f t="shared" si="37"/>
        <v/>
      </c>
      <c r="H356" s="168">
        <f t="shared" si="33"/>
        <v>0</v>
      </c>
      <c r="I356" s="168">
        <f t="shared" si="34"/>
        <v>0</v>
      </c>
      <c r="J356" s="168">
        <f t="shared" si="35"/>
        <v>0</v>
      </c>
    </row>
    <row r="357" spans="5:10" x14ac:dyDescent="0.2">
      <c r="E357" s="107" t="str">
        <f t="shared" si="36"/>
        <v/>
      </c>
      <c r="F357" s="110" t="str">
        <f t="shared" si="37"/>
        <v/>
      </c>
      <c r="H357" s="168">
        <f t="shared" si="33"/>
        <v>0</v>
      </c>
      <c r="I357" s="168">
        <f t="shared" si="34"/>
        <v>0</v>
      </c>
      <c r="J357" s="168">
        <f t="shared" si="35"/>
        <v>0</v>
      </c>
    </row>
    <row r="358" spans="5:10" x14ac:dyDescent="0.2">
      <c r="E358" s="107" t="str">
        <f t="shared" si="36"/>
        <v/>
      </c>
      <c r="F358" s="110" t="str">
        <f t="shared" si="37"/>
        <v/>
      </c>
      <c r="H358" s="168">
        <f t="shared" si="33"/>
        <v>0</v>
      </c>
      <c r="I358" s="168">
        <f t="shared" si="34"/>
        <v>0</v>
      </c>
      <c r="J358" s="168">
        <f t="shared" si="35"/>
        <v>0</v>
      </c>
    </row>
    <row r="359" spans="5:10" x14ac:dyDescent="0.2">
      <c r="E359" s="107" t="str">
        <f t="shared" si="36"/>
        <v/>
      </c>
      <c r="F359" s="110" t="str">
        <f t="shared" si="37"/>
        <v/>
      </c>
      <c r="H359" s="168">
        <f t="shared" si="33"/>
        <v>0</v>
      </c>
      <c r="I359" s="168">
        <f t="shared" si="34"/>
        <v>0</v>
      </c>
      <c r="J359" s="168">
        <f t="shared" si="35"/>
        <v>0</v>
      </c>
    </row>
    <row r="360" spans="5:10" x14ac:dyDescent="0.2">
      <c r="E360" s="107" t="str">
        <f t="shared" si="36"/>
        <v/>
      </c>
      <c r="F360" s="110" t="str">
        <f t="shared" si="37"/>
        <v/>
      </c>
      <c r="H360" s="168">
        <f t="shared" si="33"/>
        <v>0</v>
      </c>
      <c r="I360" s="168">
        <f t="shared" si="34"/>
        <v>0</v>
      </c>
      <c r="J360" s="168">
        <f t="shared" si="35"/>
        <v>0</v>
      </c>
    </row>
    <row r="361" spans="5:10" x14ac:dyDescent="0.2">
      <c r="E361" s="107" t="str">
        <f t="shared" si="36"/>
        <v/>
      </c>
      <c r="F361" s="110" t="str">
        <f t="shared" si="37"/>
        <v/>
      </c>
      <c r="H361" s="168">
        <f t="shared" si="33"/>
        <v>0</v>
      </c>
      <c r="I361" s="168">
        <f t="shared" si="34"/>
        <v>0</v>
      </c>
      <c r="J361" s="168">
        <f t="shared" si="35"/>
        <v>0</v>
      </c>
    </row>
    <row r="362" spans="5:10" x14ac:dyDescent="0.2">
      <c r="E362" s="107" t="str">
        <f t="shared" si="36"/>
        <v/>
      </c>
      <c r="F362" s="110" t="str">
        <f t="shared" si="37"/>
        <v/>
      </c>
      <c r="H362" s="168">
        <f t="shared" si="33"/>
        <v>0</v>
      </c>
      <c r="I362" s="168">
        <f t="shared" si="34"/>
        <v>0</v>
      </c>
      <c r="J362" s="168">
        <f t="shared" si="35"/>
        <v>0</v>
      </c>
    </row>
    <row r="363" spans="5:10" x14ac:dyDescent="0.2">
      <c r="E363" s="107" t="str">
        <f t="shared" si="36"/>
        <v/>
      </c>
      <c r="F363" s="110" t="str">
        <f t="shared" si="37"/>
        <v/>
      </c>
      <c r="H363" s="168">
        <f t="shared" si="33"/>
        <v>0</v>
      </c>
      <c r="I363" s="168">
        <f t="shared" si="34"/>
        <v>0</v>
      </c>
      <c r="J363" s="168">
        <f t="shared" si="35"/>
        <v>0</v>
      </c>
    </row>
    <row r="364" spans="5:10" x14ac:dyDescent="0.2">
      <c r="E364" s="107" t="str">
        <f t="shared" si="36"/>
        <v/>
      </c>
      <c r="F364" s="110" t="str">
        <f t="shared" si="37"/>
        <v/>
      </c>
      <c r="H364" s="168">
        <f t="shared" si="33"/>
        <v>0</v>
      </c>
      <c r="I364" s="168">
        <f t="shared" si="34"/>
        <v>0</v>
      </c>
      <c r="J364" s="168">
        <f t="shared" si="35"/>
        <v>0</v>
      </c>
    </row>
    <row r="365" spans="5:10" x14ac:dyDescent="0.2">
      <c r="E365" s="107" t="str">
        <f t="shared" si="36"/>
        <v/>
      </c>
      <c r="F365" s="110" t="str">
        <f t="shared" si="37"/>
        <v/>
      </c>
      <c r="H365" s="168">
        <f t="shared" si="33"/>
        <v>0</v>
      </c>
      <c r="I365" s="168">
        <f t="shared" si="34"/>
        <v>0</v>
      </c>
      <c r="J365" s="168">
        <f t="shared" si="35"/>
        <v>0</v>
      </c>
    </row>
    <row r="366" spans="5:10" x14ac:dyDescent="0.2">
      <c r="E366" s="107" t="str">
        <f t="shared" si="36"/>
        <v/>
      </c>
      <c r="F366" s="110" t="str">
        <f t="shared" si="37"/>
        <v/>
      </c>
      <c r="H366" s="168">
        <f t="shared" si="33"/>
        <v>0</v>
      </c>
      <c r="I366" s="168">
        <f t="shared" si="34"/>
        <v>0</v>
      </c>
      <c r="J366" s="168">
        <f t="shared" si="35"/>
        <v>0</v>
      </c>
    </row>
    <row r="367" spans="5:10" x14ac:dyDescent="0.2">
      <c r="E367" s="107" t="str">
        <f t="shared" si="36"/>
        <v/>
      </c>
      <c r="F367" s="110" t="str">
        <f t="shared" si="37"/>
        <v/>
      </c>
      <c r="H367" s="168">
        <f t="shared" si="33"/>
        <v>0</v>
      </c>
      <c r="I367" s="168">
        <f t="shared" si="34"/>
        <v>0</v>
      </c>
      <c r="J367" s="168">
        <f t="shared" si="35"/>
        <v>0</v>
      </c>
    </row>
    <row r="368" spans="5:10" x14ac:dyDescent="0.2">
      <c r="E368" s="107" t="str">
        <f t="shared" si="36"/>
        <v/>
      </c>
      <c r="F368" s="110" t="str">
        <f t="shared" si="37"/>
        <v/>
      </c>
      <c r="H368" s="168">
        <f t="shared" si="33"/>
        <v>0</v>
      </c>
      <c r="I368" s="168">
        <f t="shared" si="34"/>
        <v>0</v>
      </c>
      <c r="J368" s="168">
        <f t="shared" si="35"/>
        <v>0</v>
      </c>
    </row>
    <row r="369" spans="5:10" x14ac:dyDescent="0.2">
      <c r="E369" s="107" t="str">
        <f t="shared" si="36"/>
        <v/>
      </c>
      <c r="F369" s="110" t="str">
        <f t="shared" si="37"/>
        <v/>
      </c>
      <c r="H369" s="168">
        <f t="shared" si="33"/>
        <v>0</v>
      </c>
      <c r="I369" s="168">
        <f t="shared" si="34"/>
        <v>0</v>
      </c>
      <c r="J369" s="168">
        <f t="shared" si="35"/>
        <v>0</v>
      </c>
    </row>
    <row r="370" spans="5:10" x14ac:dyDescent="0.2">
      <c r="E370" s="107" t="str">
        <f t="shared" si="36"/>
        <v/>
      </c>
      <c r="F370" s="110" t="str">
        <f t="shared" si="37"/>
        <v/>
      </c>
      <c r="H370" s="168">
        <f t="shared" si="33"/>
        <v>0</v>
      </c>
      <c r="I370" s="168">
        <f t="shared" si="34"/>
        <v>0</v>
      </c>
      <c r="J370" s="168">
        <f t="shared" si="35"/>
        <v>0</v>
      </c>
    </row>
    <row r="371" spans="5:10" x14ac:dyDescent="0.2">
      <c r="E371" s="107" t="str">
        <f t="shared" si="36"/>
        <v/>
      </c>
      <c r="F371" s="110" t="str">
        <f t="shared" si="37"/>
        <v/>
      </c>
      <c r="H371" s="168">
        <f t="shared" si="33"/>
        <v>0</v>
      </c>
      <c r="I371" s="168">
        <f t="shared" si="34"/>
        <v>0</v>
      </c>
      <c r="J371" s="168">
        <f t="shared" si="35"/>
        <v>0</v>
      </c>
    </row>
    <row r="372" spans="5:10" x14ac:dyDescent="0.2">
      <c r="E372" s="107" t="str">
        <f t="shared" si="36"/>
        <v/>
      </c>
      <c r="F372" s="110" t="str">
        <f t="shared" si="37"/>
        <v/>
      </c>
      <c r="H372" s="168">
        <f t="shared" si="33"/>
        <v>0</v>
      </c>
      <c r="I372" s="168">
        <f t="shared" si="34"/>
        <v>0</v>
      </c>
      <c r="J372" s="168">
        <f t="shared" si="35"/>
        <v>0</v>
      </c>
    </row>
    <row r="373" spans="5:10" x14ac:dyDescent="0.2">
      <c r="E373" s="107" t="str">
        <f t="shared" si="36"/>
        <v/>
      </c>
      <c r="F373" s="110" t="str">
        <f t="shared" si="37"/>
        <v/>
      </c>
      <c r="H373" s="168">
        <f t="shared" si="33"/>
        <v>0</v>
      </c>
      <c r="I373" s="168">
        <f t="shared" si="34"/>
        <v>0</v>
      </c>
      <c r="J373" s="168">
        <f t="shared" si="35"/>
        <v>0</v>
      </c>
    </row>
    <row r="374" spans="5:10" x14ac:dyDescent="0.2">
      <c r="E374" s="107" t="str">
        <f t="shared" si="36"/>
        <v/>
      </c>
      <c r="F374" s="110" t="str">
        <f t="shared" si="37"/>
        <v/>
      </c>
      <c r="H374" s="168">
        <f t="shared" si="33"/>
        <v>0</v>
      </c>
      <c r="I374" s="168">
        <f t="shared" si="34"/>
        <v>0</v>
      </c>
      <c r="J374" s="168">
        <f t="shared" si="35"/>
        <v>0</v>
      </c>
    </row>
    <row r="375" spans="5:10" x14ac:dyDescent="0.2">
      <c r="E375" s="107" t="str">
        <f t="shared" si="36"/>
        <v/>
      </c>
      <c r="F375" s="110" t="str">
        <f t="shared" si="37"/>
        <v/>
      </c>
      <c r="H375" s="168">
        <f t="shared" si="33"/>
        <v>0</v>
      </c>
      <c r="I375" s="168">
        <f t="shared" si="34"/>
        <v>0</v>
      </c>
      <c r="J375" s="168">
        <f t="shared" si="35"/>
        <v>0</v>
      </c>
    </row>
    <row r="376" spans="5:10" x14ac:dyDescent="0.2">
      <c r="E376" s="107" t="str">
        <f t="shared" si="36"/>
        <v/>
      </c>
      <c r="F376" s="110" t="str">
        <f t="shared" si="37"/>
        <v/>
      </c>
      <c r="H376" s="168">
        <f t="shared" si="33"/>
        <v>0</v>
      </c>
      <c r="I376" s="168">
        <f t="shared" si="34"/>
        <v>0</v>
      </c>
      <c r="J376" s="168">
        <f t="shared" si="35"/>
        <v>0</v>
      </c>
    </row>
    <row r="377" spans="5:10" x14ac:dyDescent="0.2">
      <c r="E377" s="107" t="str">
        <f t="shared" si="36"/>
        <v/>
      </c>
      <c r="F377" s="110" t="str">
        <f t="shared" si="37"/>
        <v/>
      </c>
      <c r="H377" s="168">
        <f t="shared" si="33"/>
        <v>0</v>
      </c>
      <c r="I377" s="168">
        <f t="shared" si="34"/>
        <v>0</v>
      </c>
      <c r="J377" s="168">
        <f t="shared" si="35"/>
        <v>0</v>
      </c>
    </row>
    <row r="378" spans="5:10" x14ac:dyDescent="0.2">
      <c r="E378" s="107" t="str">
        <f t="shared" si="36"/>
        <v/>
      </c>
      <c r="F378" s="110" t="str">
        <f t="shared" si="37"/>
        <v/>
      </c>
      <c r="H378" s="168">
        <f t="shared" si="33"/>
        <v>0</v>
      </c>
      <c r="I378" s="168">
        <f t="shared" si="34"/>
        <v>0</v>
      </c>
      <c r="J378" s="168">
        <f t="shared" si="35"/>
        <v>0</v>
      </c>
    </row>
    <row r="379" spans="5:10" x14ac:dyDescent="0.2">
      <c r="E379" s="107" t="str">
        <f t="shared" si="36"/>
        <v/>
      </c>
      <c r="F379" s="110" t="str">
        <f t="shared" si="37"/>
        <v/>
      </c>
      <c r="H379" s="168">
        <f t="shared" si="33"/>
        <v>0</v>
      </c>
      <c r="I379" s="168">
        <f t="shared" si="34"/>
        <v>0</v>
      </c>
      <c r="J379" s="168">
        <f t="shared" si="35"/>
        <v>0</v>
      </c>
    </row>
    <row r="380" spans="5:10" x14ac:dyDescent="0.2">
      <c r="E380" s="107" t="str">
        <f t="shared" si="36"/>
        <v/>
      </c>
      <c r="F380" s="110" t="str">
        <f t="shared" si="37"/>
        <v/>
      </c>
      <c r="H380" s="168">
        <f t="shared" si="33"/>
        <v>0</v>
      </c>
      <c r="I380" s="168">
        <f t="shared" si="34"/>
        <v>0</v>
      </c>
      <c r="J380" s="168">
        <f t="shared" si="35"/>
        <v>0</v>
      </c>
    </row>
    <row r="381" spans="5:10" x14ac:dyDescent="0.2">
      <c r="E381" s="107" t="str">
        <f t="shared" si="36"/>
        <v/>
      </c>
      <c r="F381" s="110" t="str">
        <f t="shared" si="37"/>
        <v/>
      </c>
      <c r="H381" s="168">
        <f t="shared" si="33"/>
        <v>0</v>
      </c>
      <c r="I381" s="168">
        <f t="shared" si="34"/>
        <v>0</v>
      </c>
      <c r="J381" s="168">
        <f t="shared" si="35"/>
        <v>0</v>
      </c>
    </row>
    <row r="382" spans="5:10" x14ac:dyDescent="0.2">
      <c r="E382" s="107" t="str">
        <f t="shared" si="36"/>
        <v/>
      </c>
      <c r="F382" s="110" t="str">
        <f t="shared" si="37"/>
        <v/>
      </c>
      <c r="H382" s="168">
        <f t="shared" si="33"/>
        <v>0</v>
      </c>
      <c r="I382" s="168">
        <f t="shared" si="34"/>
        <v>0</v>
      </c>
      <c r="J382" s="168">
        <f t="shared" si="35"/>
        <v>0</v>
      </c>
    </row>
    <row r="383" spans="5:10" x14ac:dyDescent="0.2">
      <c r="E383" s="107" t="str">
        <f t="shared" si="36"/>
        <v/>
      </c>
      <c r="F383" s="110" t="str">
        <f t="shared" si="37"/>
        <v/>
      </c>
      <c r="H383" s="168">
        <f t="shared" si="33"/>
        <v>0</v>
      </c>
      <c r="I383" s="168">
        <f t="shared" si="34"/>
        <v>0</v>
      </c>
      <c r="J383" s="168">
        <f t="shared" si="35"/>
        <v>0</v>
      </c>
    </row>
    <row r="384" spans="5:10" x14ac:dyDescent="0.2">
      <c r="E384" s="107" t="str">
        <f t="shared" si="36"/>
        <v/>
      </c>
      <c r="F384" s="110" t="str">
        <f t="shared" si="37"/>
        <v/>
      </c>
      <c r="H384" s="168">
        <f t="shared" si="33"/>
        <v>0</v>
      </c>
      <c r="I384" s="168">
        <f t="shared" si="34"/>
        <v>0</v>
      </c>
      <c r="J384" s="168">
        <f t="shared" si="35"/>
        <v>0</v>
      </c>
    </row>
    <row r="385" spans="5:10" x14ac:dyDescent="0.2">
      <c r="E385" s="107" t="str">
        <f t="shared" si="36"/>
        <v/>
      </c>
      <c r="F385" s="110" t="str">
        <f t="shared" si="37"/>
        <v/>
      </c>
      <c r="H385" s="168">
        <f t="shared" si="33"/>
        <v>0</v>
      </c>
      <c r="I385" s="168">
        <f t="shared" si="34"/>
        <v>0</v>
      </c>
      <c r="J385" s="168">
        <f t="shared" si="35"/>
        <v>0</v>
      </c>
    </row>
    <row r="386" spans="5:10" x14ac:dyDescent="0.2">
      <c r="E386" s="107" t="str">
        <f t="shared" si="36"/>
        <v/>
      </c>
      <c r="F386" s="110" t="str">
        <f t="shared" si="37"/>
        <v/>
      </c>
      <c r="H386" s="168">
        <f t="shared" si="33"/>
        <v>0</v>
      </c>
      <c r="I386" s="168">
        <f t="shared" si="34"/>
        <v>0</v>
      </c>
      <c r="J386" s="168">
        <f t="shared" si="35"/>
        <v>0</v>
      </c>
    </row>
    <row r="387" spans="5:10" x14ac:dyDescent="0.2">
      <c r="E387" s="107" t="str">
        <f t="shared" si="36"/>
        <v/>
      </c>
      <c r="F387" s="110" t="str">
        <f t="shared" si="37"/>
        <v/>
      </c>
      <c r="H387" s="168">
        <f t="shared" si="33"/>
        <v>0</v>
      </c>
      <c r="I387" s="168">
        <f t="shared" si="34"/>
        <v>0</v>
      </c>
      <c r="J387" s="168">
        <f t="shared" si="35"/>
        <v>0</v>
      </c>
    </row>
    <row r="388" spans="5:10" x14ac:dyDescent="0.2">
      <c r="E388" s="107" t="str">
        <f t="shared" si="36"/>
        <v/>
      </c>
      <c r="F388" s="110" t="str">
        <f t="shared" si="37"/>
        <v/>
      </c>
      <c r="H388" s="168">
        <f t="shared" si="33"/>
        <v>0</v>
      </c>
      <c r="I388" s="168">
        <f t="shared" si="34"/>
        <v>0</v>
      </c>
      <c r="J388" s="168">
        <f t="shared" si="35"/>
        <v>0</v>
      </c>
    </row>
    <row r="389" spans="5:10" x14ac:dyDescent="0.2">
      <c r="E389" s="107" t="str">
        <f t="shared" si="36"/>
        <v/>
      </c>
      <c r="F389" s="110" t="str">
        <f t="shared" si="37"/>
        <v/>
      </c>
      <c r="H389" s="168">
        <f t="shared" si="33"/>
        <v>0</v>
      </c>
      <c r="I389" s="168">
        <f t="shared" si="34"/>
        <v>0</v>
      </c>
      <c r="J389" s="168">
        <f t="shared" si="35"/>
        <v>0</v>
      </c>
    </row>
    <row r="390" spans="5:10" x14ac:dyDescent="0.2">
      <c r="E390" s="107" t="str">
        <f t="shared" si="36"/>
        <v/>
      </c>
      <c r="F390" s="110" t="str">
        <f t="shared" si="37"/>
        <v/>
      </c>
      <c r="H390" s="168">
        <f t="shared" si="33"/>
        <v>0</v>
      </c>
      <c r="I390" s="168">
        <f t="shared" si="34"/>
        <v>0</v>
      </c>
      <c r="J390" s="168">
        <f t="shared" si="35"/>
        <v>0</v>
      </c>
    </row>
    <row r="391" spans="5:10" x14ac:dyDescent="0.2">
      <c r="E391" s="107" t="str">
        <f t="shared" si="36"/>
        <v/>
      </c>
      <c r="F391" s="110" t="str">
        <f t="shared" si="37"/>
        <v/>
      </c>
      <c r="H391" s="168">
        <f t="shared" si="33"/>
        <v>0</v>
      </c>
      <c r="I391" s="168">
        <f t="shared" si="34"/>
        <v>0</v>
      </c>
      <c r="J391" s="168">
        <f t="shared" si="35"/>
        <v>0</v>
      </c>
    </row>
    <row r="392" spans="5:10" x14ac:dyDescent="0.2">
      <c r="E392" s="107" t="str">
        <f t="shared" si="36"/>
        <v/>
      </c>
      <c r="F392" s="110" t="str">
        <f t="shared" si="37"/>
        <v/>
      </c>
      <c r="H392" s="168">
        <f t="shared" ref="H392:H455" si="38">IF(YEAR($A392)=2008,$D392*$C392,0)</f>
        <v>0</v>
      </c>
      <c r="I392" s="168">
        <f t="shared" ref="I392:I455" si="39">IF(YEAR($A392)=2009,$D392*$C392,0)</f>
        <v>0</v>
      </c>
      <c r="J392" s="168">
        <f t="shared" si="35"/>
        <v>0</v>
      </c>
    </row>
    <row r="393" spans="5:10" x14ac:dyDescent="0.2">
      <c r="E393" s="107" t="str">
        <f t="shared" si="36"/>
        <v/>
      </c>
      <c r="F393" s="110" t="str">
        <f t="shared" si="37"/>
        <v/>
      </c>
      <c r="H393" s="168">
        <f t="shared" si="38"/>
        <v>0</v>
      </c>
      <c r="I393" s="168">
        <f t="shared" si="39"/>
        <v>0</v>
      </c>
      <c r="J393" s="168">
        <f t="shared" ref="J393:J456" si="40">IF(YEAR($A393)=2010,$D393*$C393,0)</f>
        <v>0</v>
      </c>
    </row>
    <row r="394" spans="5:10" x14ac:dyDescent="0.2">
      <c r="E394" s="107" t="str">
        <f t="shared" si="36"/>
        <v/>
      </c>
      <c r="F394" s="110" t="str">
        <f t="shared" si="37"/>
        <v/>
      </c>
      <c r="H394" s="168">
        <f t="shared" si="38"/>
        <v>0</v>
      </c>
      <c r="I394" s="168">
        <f t="shared" si="39"/>
        <v>0</v>
      </c>
      <c r="J394" s="168">
        <f t="shared" si="40"/>
        <v>0</v>
      </c>
    </row>
    <row r="395" spans="5:10" x14ac:dyDescent="0.2">
      <c r="E395" s="107" t="str">
        <f t="shared" si="36"/>
        <v/>
      </c>
      <c r="F395" s="110" t="str">
        <f t="shared" si="37"/>
        <v/>
      </c>
      <c r="H395" s="168">
        <f t="shared" si="38"/>
        <v>0</v>
      </c>
      <c r="I395" s="168">
        <f t="shared" si="39"/>
        <v>0</v>
      </c>
      <c r="J395" s="168">
        <f t="shared" si="40"/>
        <v>0</v>
      </c>
    </row>
    <row r="396" spans="5:10" x14ac:dyDescent="0.2">
      <c r="E396" s="107" t="str">
        <f t="shared" si="36"/>
        <v/>
      </c>
      <c r="F396" s="110" t="str">
        <f t="shared" si="37"/>
        <v/>
      </c>
      <c r="H396" s="168">
        <f t="shared" si="38"/>
        <v>0</v>
      </c>
      <c r="I396" s="168">
        <f t="shared" si="39"/>
        <v>0</v>
      </c>
      <c r="J396" s="168">
        <f t="shared" si="40"/>
        <v>0</v>
      </c>
    </row>
    <row r="397" spans="5:10" x14ac:dyDescent="0.2">
      <c r="E397" s="107" t="str">
        <f t="shared" si="36"/>
        <v/>
      </c>
      <c r="F397" s="110" t="str">
        <f t="shared" si="37"/>
        <v/>
      </c>
      <c r="H397" s="168">
        <f t="shared" si="38"/>
        <v>0</v>
      </c>
      <c r="I397" s="168">
        <f t="shared" si="39"/>
        <v>0</v>
      </c>
      <c r="J397" s="168">
        <f t="shared" si="40"/>
        <v>0</v>
      </c>
    </row>
    <row r="398" spans="5:10" x14ac:dyDescent="0.2">
      <c r="E398" s="107" t="str">
        <f t="shared" si="36"/>
        <v/>
      </c>
      <c r="F398" s="110" t="str">
        <f t="shared" si="37"/>
        <v/>
      </c>
      <c r="H398" s="168">
        <f t="shared" si="38"/>
        <v>0</v>
      </c>
      <c r="I398" s="168">
        <f t="shared" si="39"/>
        <v>0</v>
      </c>
      <c r="J398" s="168">
        <f t="shared" si="40"/>
        <v>0</v>
      </c>
    </row>
    <row r="399" spans="5:10" x14ac:dyDescent="0.2">
      <c r="E399" s="107" t="str">
        <f t="shared" si="36"/>
        <v/>
      </c>
      <c r="F399" s="110" t="str">
        <f t="shared" si="37"/>
        <v/>
      </c>
      <c r="H399" s="168">
        <f t="shared" si="38"/>
        <v>0</v>
      </c>
      <c r="I399" s="168">
        <f t="shared" si="39"/>
        <v>0</v>
      </c>
      <c r="J399" s="168">
        <f t="shared" si="40"/>
        <v>0</v>
      </c>
    </row>
    <row r="400" spans="5:10" x14ac:dyDescent="0.2">
      <c r="E400" s="107" t="str">
        <f t="shared" si="36"/>
        <v/>
      </c>
      <c r="F400" s="110" t="str">
        <f t="shared" si="37"/>
        <v/>
      </c>
      <c r="H400" s="168">
        <f t="shared" si="38"/>
        <v>0</v>
      </c>
      <c r="I400" s="168">
        <f t="shared" si="39"/>
        <v>0</v>
      </c>
      <c r="J400" s="168">
        <f t="shared" si="40"/>
        <v>0</v>
      </c>
    </row>
    <row r="401" spans="5:10" x14ac:dyDescent="0.2">
      <c r="E401" s="107" t="str">
        <f t="shared" si="36"/>
        <v/>
      </c>
      <c r="F401" s="110" t="str">
        <f t="shared" si="37"/>
        <v/>
      </c>
      <c r="H401" s="168">
        <f t="shared" si="38"/>
        <v>0</v>
      </c>
      <c r="I401" s="168">
        <f t="shared" si="39"/>
        <v>0</v>
      </c>
      <c r="J401" s="168">
        <f t="shared" si="40"/>
        <v>0</v>
      </c>
    </row>
    <row r="402" spans="5:10" x14ac:dyDescent="0.2">
      <c r="E402" s="107" t="str">
        <f t="shared" si="36"/>
        <v/>
      </c>
      <c r="F402" s="110" t="str">
        <f t="shared" si="37"/>
        <v/>
      </c>
      <c r="H402" s="168">
        <f t="shared" si="38"/>
        <v>0</v>
      </c>
      <c r="I402" s="168">
        <f t="shared" si="39"/>
        <v>0</v>
      </c>
      <c r="J402" s="168">
        <f t="shared" si="40"/>
        <v>0</v>
      </c>
    </row>
    <row r="403" spans="5:10" x14ac:dyDescent="0.2">
      <c r="E403" s="107" t="str">
        <f t="shared" si="36"/>
        <v/>
      </c>
      <c r="F403" s="110" t="str">
        <f t="shared" si="37"/>
        <v/>
      </c>
      <c r="H403" s="168">
        <f t="shared" si="38"/>
        <v>0</v>
      </c>
      <c r="I403" s="168">
        <f t="shared" si="39"/>
        <v>0</v>
      </c>
      <c r="J403" s="168">
        <f t="shared" si="40"/>
        <v>0</v>
      </c>
    </row>
    <row r="404" spans="5:10" x14ac:dyDescent="0.2">
      <c r="E404" s="107" t="str">
        <f t="shared" si="36"/>
        <v/>
      </c>
      <c r="F404" s="110" t="str">
        <f t="shared" si="37"/>
        <v/>
      </c>
      <c r="H404" s="168">
        <f t="shared" si="38"/>
        <v>0</v>
      </c>
      <c r="I404" s="168">
        <f t="shared" si="39"/>
        <v>0</v>
      </c>
      <c r="J404" s="168">
        <f t="shared" si="40"/>
        <v>0</v>
      </c>
    </row>
    <row r="405" spans="5:10" x14ac:dyDescent="0.2">
      <c r="E405" s="107" t="str">
        <f t="shared" si="36"/>
        <v/>
      </c>
      <c r="F405" s="110" t="str">
        <f t="shared" si="37"/>
        <v/>
      </c>
      <c r="H405" s="168">
        <f t="shared" si="38"/>
        <v>0</v>
      </c>
      <c r="I405" s="168">
        <f t="shared" si="39"/>
        <v>0</v>
      </c>
      <c r="J405" s="168">
        <f t="shared" si="40"/>
        <v>0</v>
      </c>
    </row>
    <row r="406" spans="5:10" x14ac:dyDescent="0.2">
      <c r="E406" s="107" t="str">
        <f t="shared" si="36"/>
        <v/>
      </c>
      <c r="F406" s="110" t="str">
        <f t="shared" si="37"/>
        <v/>
      </c>
      <c r="H406" s="168">
        <f t="shared" si="38"/>
        <v>0</v>
      </c>
      <c r="I406" s="168">
        <f t="shared" si="39"/>
        <v>0</v>
      </c>
      <c r="J406" s="168">
        <f t="shared" si="40"/>
        <v>0</v>
      </c>
    </row>
    <row r="407" spans="5:10" x14ac:dyDescent="0.2">
      <c r="E407" s="107" t="str">
        <f t="shared" si="36"/>
        <v/>
      </c>
      <c r="F407" s="110" t="str">
        <f t="shared" si="37"/>
        <v/>
      </c>
      <c r="H407" s="168">
        <f t="shared" si="38"/>
        <v>0</v>
      </c>
      <c r="I407" s="168">
        <f t="shared" si="39"/>
        <v>0</v>
      </c>
      <c r="J407" s="168">
        <f t="shared" si="40"/>
        <v>0</v>
      </c>
    </row>
    <row r="408" spans="5:10" x14ac:dyDescent="0.2">
      <c r="E408" s="107" t="str">
        <f t="shared" si="36"/>
        <v/>
      </c>
      <c r="F408" s="110" t="str">
        <f t="shared" si="37"/>
        <v/>
      </c>
      <c r="H408" s="168">
        <f t="shared" si="38"/>
        <v>0</v>
      </c>
      <c r="I408" s="168">
        <f t="shared" si="39"/>
        <v>0</v>
      </c>
      <c r="J408" s="168">
        <f t="shared" si="40"/>
        <v>0</v>
      </c>
    </row>
    <row r="409" spans="5:10" x14ac:dyDescent="0.2">
      <c r="E409" s="107" t="str">
        <f t="shared" si="36"/>
        <v/>
      </c>
      <c r="F409" s="110" t="str">
        <f t="shared" si="37"/>
        <v/>
      </c>
      <c r="H409" s="168">
        <f t="shared" si="38"/>
        <v>0</v>
      </c>
      <c r="I409" s="168">
        <f t="shared" si="39"/>
        <v>0</v>
      </c>
      <c r="J409" s="168">
        <f t="shared" si="40"/>
        <v>0</v>
      </c>
    </row>
    <row r="410" spans="5:10" x14ac:dyDescent="0.2">
      <c r="E410" s="107" t="str">
        <f t="shared" si="36"/>
        <v/>
      </c>
      <c r="F410" s="110" t="str">
        <f t="shared" si="37"/>
        <v/>
      </c>
      <c r="H410" s="168">
        <f t="shared" si="38"/>
        <v>0</v>
      </c>
      <c r="I410" s="168">
        <f t="shared" si="39"/>
        <v>0</v>
      </c>
      <c r="J410" s="168">
        <f t="shared" si="40"/>
        <v>0</v>
      </c>
    </row>
    <row r="411" spans="5:10" x14ac:dyDescent="0.2">
      <c r="E411" s="107" t="str">
        <f t="shared" si="36"/>
        <v/>
      </c>
      <c r="F411" s="110" t="str">
        <f t="shared" si="37"/>
        <v/>
      </c>
      <c r="H411" s="168">
        <f t="shared" si="38"/>
        <v>0</v>
      </c>
      <c r="I411" s="168">
        <f t="shared" si="39"/>
        <v>0</v>
      </c>
      <c r="J411" s="168">
        <f t="shared" si="40"/>
        <v>0</v>
      </c>
    </row>
    <row r="412" spans="5:10" x14ac:dyDescent="0.2">
      <c r="E412" s="107" t="str">
        <f t="shared" si="36"/>
        <v/>
      </c>
      <c r="F412" s="110" t="str">
        <f t="shared" si="37"/>
        <v/>
      </c>
      <c r="H412" s="168">
        <f t="shared" si="38"/>
        <v>0</v>
      </c>
      <c r="I412" s="168">
        <f t="shared" si="39"/>
        <v>0</v>
      </c>
      <c r="J412" s="168">
        <f t="shared" si="40"/>
        <v>0</v>
      </c>
    </row>
    <row r="413" spans="5:10" x14ac:dyDescent="0.2">
      <c r="E413" s="107" t="str">
        <f t="shared" si="36"/>
        <v/>
      </c>
      <c r="F413" s="110" t="str">
        <f t="shared" si="37"/>
        <v/>
      </c>
      <c r="H413" s="168">
        <f t="shared" si="38"/>
        <v>0</v>
      </c>
      <c r="I413" s="168">
        <f t="shared" si="39"/>
        <v>0</v>
      </c>
      <c r="J413" s="168">
        <f t="shared" si="40"/>
        <v>0</v>
      </c>
    </row>
    <row r="414" spans="5:10" x14ac:dyDescent="0.2">
      <c r="E414" s="107" t="str">
        <f t="shared" si="36"/>
        <v/>
      </c>
      <c r="F414" s="110" t="str">
        <f t="shared" si="37"/>
        <v/>
      </c>
      <c r="H414" s="168">
        <f t="shared" si="38"/>
        <v>0</v>
      </c>
      <c r="I414" s="168">
        <f t="shared" si="39"/>
        <v>0</v>
      </c>
      <c r="J414" s="168">
        <f t="shared" si="40"/>
        <v>0</v>
      </c>
    </row>
    <row r="415" spans="5:10" x14ac:dyDescent="0.2">
      <c r="E415" s="107" t="str">
        <f t="shared" si="36"/>
        <v/>
      </c>
      <c r="F415" s="110" t="str">
        <f t="shared" si="37"/>
        <v/>
      </c>
      <c r="H415" s="168">
        <f t="shared" si="38"/>
        <v>0</v>
      </c>
      <c r="I415" s="168">
        <f t="shared" si="39"/>
        <v>0</v>
      </c>
      <c r="J415" s="168">
        <f t="shared" si="40"/>
        <v>0</v>
      </c>
    </row>
    <row r="416" spans="5:10" x14ac:dyDescent="0.2">
      <c r="E416" s="107" t="str">
        <f t="shared" ref="E416:E479" si="41">IF(C416&gt;0,D416*C416,"")</f>
        <v/>
      </c>
      <c r="F416" s="110" t="str">
        <f t="shared" ref="F416:F479" si="42">IF(C416&gt;0,F415+E416,"")</f>
        <v/>
      </c>
      <c r="H416" s="168">
        <f t="shared" si="38"/>
        <v>0</v>
      </c>
      <c r="I416" s="168">
        <f t="shared" si="39"/>
        <v>0</v>
      </c>
      <c r="J416" s="168">
        <f t="shared" si="40"/>
        <v>0</v>
      </c>
    </row>
    <row r="417" spans="5:10" x14ac:dyDescent="0.2">
      <c r="E417" s="107" t="str">
        <f t="shared" si="41"/>
        <v/>
      </c>
      <c r="F417" s="110" t="str">
        <f t="shared" si="42"/>
        <v/>
      </c>
      <c r="H417" s="168">
        <f t="shared" si="38"/>
        <v>0</v>
      </c>
      <c r="I417" s="168">
        <f t="shared" si="39"/>
        <v>0</v>
      </c>
      <c r="J417" s="168">
        <f t="shared" si="40"/>
        <v>0</v>
      </c>
    </row>
    <row r="418" spans="5:10" x14ac:dyDescent="0.2">
      <c r="E418" s="107" t="str">
        <f t="shared" si="41"/>
        <v/>
      </c>
      <c r="F418" s="110" t="str">
        <f t="shared" si="42"/>
        <v/>
      </c>
      <c r="H418" s="168">
        <f t="shared" si="38"/>
        <v>0</v>
      </c>
      <c r="I418" s="168">
        <f t="shared" si="39"/>
        <v>0</v>
      </c>
      <c r="J418" s="168">
        <f t="shared" si="40"/>
        <v>0</v>
      </c>
    </row>
    <row r="419" spans="5:10" x14ac:dyDescent="0.2">
      <c r="E419" s="107" t="str">
        <f t="shared" si="41"/>
        <v/>
      </c>
      <c r="F419" s="110" t="str">
        <f t="shared" si="42"/>
        <v/>
      </c>
      <c r="H419" s="168">
        <f t="shared" si="38"/>
        <v>0</v>
      </c>
      <c r="I419" s="168">
        <f t="shared" si="39"/>
        <v>0</v>
      </c>
      <c r="J419" s="168">
        <f t="shared" si="40"/>
        <v>0</v>
      </c>
    </row>
    <row r="420" spans="5:10" x14ac:dyDescent="0.2">
      <c r="E420" s="107" t="str">
        <f t="shared" si="41"/>
        <v/>
      </c>
      <c r="F420" s="110" t="str">
        <f t="shared" si="42"/>
        <v/>
      </c>
      <c r="H420" s="168">
        <f t="shared" si="38"/>
        <v>0</v>
      </c>
      <c r="I420" s="168">
        <f t="shared" si="39"/>
        <v>0</v>
      </c>
      <c r="J420" s="168">
        <f t="shared" si="40"/>
        <v>0</v>
      </c>
    </row>
    <row r="421" spans="5:10" x14ac:dyDescent="0.2">
      <c r="E421" s="107" t="str">
        <f t="shared" si="41"/>
        <v/>
      </c>
      <c r="F421" s="110" t="str">
        <f t="shared" si="42"/>
        <v/>
      </c>
      <c r="H421" s="168">
        <f t="shared" si="38"/>
        <v>0</v>
      </c>
      <c r="I421" s="168">
        <f t="shared" si="39"/>
        <v>0</v>
      </c>
      <c r="J421" s="168">
        <f t="shared" si="40"/>
        <v>0</v>
      </c>
    </row>
    <row r="422" spans="5:10" x14ac:dyDescent="0.2">
      <c r="E422" s="107" t="str">
        <f t="shared" si="41"/>
        <v/>
      </c>
      <c r="F422" s="110" t="str">
        <f t="shared" si="42"/>
        <v/>
      </c>
      <c r="H422" s="168">
        <f t="shared" si="38"/>
        <v>0</v>
      </c>
      <c r="I422" s="168">
        <f t="shared" si="39"/>
        <v>0</v>
      </c>
      <c r="J422" s="168">
        <f t="shared" si="40"/>
        <v>0</v>
      </c>
    </row>
    <row r="423" spans="5:10" x14ac:dyDescent="0.2">
      <c r="E423" s="107" t="str">
        <f t="shared" si="41"/>
        <v/>
      </c>
      <c r="F423" s="110" t="str">
        <f t="shared" si="42"/>
        <v/>
      </c>
      <c r="H423" s="168">
        <f t="shared" si="38"/>
        <v>0</v>
      </c>
      <c r="I423" s="168">
        <f t="shared" si="39"/>
        <v>0</v>
      </c>
      <c r="J423" s="168">
        <f t="shared" si="40"/>
        <v>0</v>
      </c>
    </row>
    <row r="424" spans="5:10" x14ac:dyDescent="0.2">
      <c r="E424" s="107" t="str">
        <f t="shared" si="41"/>
        <v/>
      </c>
      <c r="F424" s="110" t="str">
        <f t="shared" si="42"/>
        <v/>
      </c>
      <c r="H424" s="168">
        <f t="shared" si="38"/>
        <v>0</v>
      </c>
      <c r="I424" s="168">
        <f t="shared" si="39"/>
        <v>0</v>
      </c>
      <c r="J424" s="168">
        <f t="shared" si="40"/>
        <v>0</v>
      </c>
    </row>
    <row r="425" spans="5:10" x14ac:dyDescent="0.2">
      <c r="E425" s="107" t="str">
        <f t="shared" si="41"/>
        <v/>
      </c>
      <c r="F425" s="110" t="str">
        <f t="shared" si="42"/>
        <v/>
      </c>
      <c r="H425" s="168">
        <f t="shared" si="38"/>
        <v>0</v>
      </c>
      <c r="I425" s="168">
        <f t="shared" si="39"/>
        <v>0</v>
      </c>
      <c r="J425" s="168">
        <f t="shared" si="40"/>
        <v>0</v>
      </c>
    </row>
    <row r="426" spans="5:10" x14ac:dyDescent="0.2">
      <c r="E426" s="107" t="str">
        <f t="shared" si="41"/>
        <v/>
      </c>
      <c r="F426" s="110" t="str">
        <f t="shared" si="42"/>
        <v/>
      </c>
      <c r="H426" s="168">
        <f t="shared" si="38"/>
        <v>0</v>
      </c>
      <c r="I426" s="168">
        <f t="shared" si="39"/>
        <v>0</v>
      </c>
      <c r="J426" s="168">
        <f t="shared" si="40"/>
        <v>0</v>
      </c>
    </row>
    <row r="427" spans="5:10" x14ac:dyDescent="0.2">
      <c r="E427" s="107" t="str">
        <f t="shared" si="41"/>
        <v/>
      </c>
      <c r="F427" s="110" t="str">
        <f t="shared" si="42"/>
        <v/>
      </c>
      <c r="H427" s="168">
        <f t="shared" si="38"/>
        <v>0</v>
      </c>
      <c r="I427" s="168">
        <f t="shared" si="39"/>
        <v>0</v>
      </c>
      <c r="J427" s="168">
        <f t="shared" si="40"/>
        <v>0</v>
      </c>
    </row>
    <row r="428" spans="5:10" x14ac:dyDescent="0.2">
      <c r="E428" s="107" t="str">
        <f t="shared" si="41"/>
        <v/>
      </c>
      <c r="F428" s="110" t="str">
        <f t="shared" si="42"/>
        <v/>
      </c>
      <c r="H428" s="168">
        <f t="shared" si="38"/>
        <v>0</v>
      </c>
      <c r="I428" s="168">
        <f t="shared" si="39"/>
        <v>0</v>
      </c>
      <c r="J428" s="168">
        <f t="shared" si="40"/>
        <v>0</v>
      </c>
    </row>
    <row r="429" spans="5:10" x14ac:dyDescent="0.2">
      <c r="E429" s="107" t="str">
        <f t="shared" si="41"/>
        <v/>
      </c>
      <c r="F429" s="110" t="str">
        <f t="shared" si="42"/>
        <v/>
      </c>
      <c r="H429" s="168">
        <f t="shared" si="38"/>
        <v>0</v>
      </c>
      <c r="I429" s="168">
        <f t="shared" si="39"/>
        <v>0</v>
      </c>
      <c r="J429" s="168">
        <f t="shared" si="40"/>
        <v>0</v>
      </c>
    </row>
    <row r="430" spans="5:10" x14ac:dyDescent="0.2">
      <c r="E430" s="107" t="str">
        <f t="shared" si="41"/>
        <v/>
      </c>
      <c r="F430" s="110" t="str">
        <f t="shared" si="42"/>
        <v/>
      </c>
      <c r="H430" s="168">
        <f t="shared" si="38"/>
        <v>0</v>
      </c>
      <c r="I430" s="168">
        <f t="shared" si="39"/>
        <v>0</v>
      </c>
      <c r="J430" s="168">
        <f t="shared" si="40"/>
        <v>0</v>
      </c>
    </row>
    <row r="431" spans="5:10" x14ac:dyDescent="0.2">
      <c r="E431" s="107" t="str">
        <f t="shared" si="41"/>
        <v/>
      </c>
      <c r="F431" s="110" t="str">
        <f t="shared" si="42"/>
        <v/>
      </c>
      <c r="H431" s="168">
        <f t="shared" si="38"/>
        <v>0</v>
      </c>
      <c r="I431" s="168">
        <f t="shared" si="39"/>
        <v>0</v>
      </c>
      <c r="J431" s="168">
        <f t="shared" si="40"/>
        <v>0</v>
      </c>
    </row>
    <row r="432" spans="5:10" x14ac:dyDescent="0.2">
      <c r="E432" s="107" t="str">
        <f t="shared" si="41"/>
        <v/>
      </c>
      <c r="F432" s="110" t="str">
        <f t="shared" si="42"/>
        <v/>
      </c>
      <c r="H432" s="168">
        <f t="shared" si="38"/>
        <v>0</v>
      </c>
      <c r="I432" s="168">
        <f t="shared" si="39"/>
        <v>0</v>
      </c>
      <c r="J432" s="168">
        <f t="shared" si="40"/>
        <v>0</v>
      </c>
    </row>
    <row r="433" spans="5:10" x14ac:dyDescent="0.2">
      <c r="E433" s="107" t="str">
        <f t="shared" si="41"/>
        <v/>
      </c>
      <c r="F433" s="110" t="str">
        <f t="shared" si="42"/>
        <v/>
      </c>
      <c r="H433" s="168">
        <f t="shared" si="38"/>
        <v>0</v>
      </c>
      <c r="I433" s="168">
        <f t="shared" si="39"/>
        <v>0</v>
      </c>
      <c r="J433" s="168">
        <f t="shared" si="40"/>
        <v>0</v>
      </c>
    </row>
    <row r="434" spans="5:10" x14ac:dyDescent="0.2">
      <c r="E434" s="107" t="str">
        <f t="shared" si="41"/>
        <v/>
      </c>
      <c r="F434" s="110" t="str">
        <f t="shared" si="42"/>
        <v/>
      </c>
      <c r="H434" s="168">
        <f t="shared" si="38"/>
        <v>0</v>
      </c>
      <c r="I434" s="168">
        <f t="shared" si="39"/>
        <v>0</v>
      </c>
      <c r="J434" s="168">
        <f t="shared" si="40"/>
        <v>0</v>
      </c>
    </row>
    <row r="435" spans="5:10" x14ac:dyDescent="0.2">
      <c r="E435" s="107" t="str">
        <f t="shared" si="41"/>
        <v/>
      </c>
      <c r="F435" s="110" t="str">
        <f t="shared" si="42"/>
        <v/>
      </c>
      <c r="H435" s="168">
        <f t="shared" si="38"/>
        <v>0</v>
      </c>
      <c r="I435" s="168">
        <f t="shared" si="39"/>
        <v>0</v>
      </c>
      <c r="J435" s="168">
        <f t="shared" si="40"/>
        <v>0</v>
      </c>
    </row>
    <row r="436" spans="5:10" x14ac:dyDescent="0.2">
      <c r="E436" s="107" t="str">
        <f t="shared" si="41"/>
        <v/>
      </c>
      <c r="F436" s="110" t="str">
        <f t="shared" si="42"/>
        <v/>
      </c>
      <c r="H436" s="168">
        <f t="shared" si="38"/>
        <v>0</v>
      </c>
      <c r="I436" s="168">
        <f t="shared" si="39"/>
        <v>0</v>
      </c>
      <c r="J436" s="168">
        <f t="shared" si="40"/>
        <v>0</v>
      </c>
    </row>
    <row r="437" spans="5:10" x14ac:dyDescent="0.2">
      <c r="E437" s="107" t="str">
        <f t="shared" si="41"/>
        <v/>
      </c>
      <c r="F437" s="110" t="str">
        <f t="shared" si="42"/>
        <v/>
      </c>
      <c r="H437" s="168">
        <f t="shared" si="38"/>
        <v>0</v>
      </c>
      <c r="I437" s="168">
        <f t="shared" si="39"/>
        <v>0</v>
      </c>
      <c r="J437" s="168">
        <f t="shared" si="40"/>
        <v>0</v>
      </c>
    </row>
    <row r="438" spans="5:10" x14ac:dyDescent="0.2">
      <c r="E438" s="107" t="str">
        <f t="shared" si="41"/>
        <v/>
      </c>
      <c r="F438" s="110" t="str">
        <f t="shared" si="42"/>
        <v/>
      </c>
      <c r="H438" s="168">
        <f t="shared" si="38"/>
        <v>0</v>
      </c>
      <c r="I438" s="168">
        <f t="shared" si="39"/>
        <v>0</v>
      </c>
      <c r="J438" s="168">
        <f t="shared" si="40"/>
        <v>0</v>
      </c>
    </row>
    <row r="439" spans="5:10" x14ac:dyDescent="0.2">
      <c r="E439" s="107" t="str">
        <f t="shared" si="41"/>
        <v/>
      </c>
      <c r="F439" s="110" t="str">
        <f t="shared" si="42"/>
        <v/>
      </c>
      <c r="H439" s="168">
        <f t="shared" si="38"/>
        <v>0</v>
      </c>
      <c r="I439" s="168">
        <f t="shared" si="39"/>
        <v>0</v>
      </c>
      <c r="J439" s="168">
        <f t="shared" si="40"/>
        <v>0</v>
      </c>
    </row>
    <row r="440" spans="5:10" x14ac:dyDescent="0.2">
      <c r="E440" s="107" t="str">
        <f t="shared" si="41"/>
        <v/>
      </c>
      <c r="F440" s="110" t="str">
        <f t="shared" si="42"/>
        <v/>
      </c>
      <c r="H440" s="168">
        <f t="shared" si="38"/>
        <v>0</v>
      </c>
      <c r="I440" s="168">
        <f t="shared" si="39"/>
        <v>0</v>
      </c>
      <c r="J440" s="168">
        <f t="shared" si="40"/>
        <v>0</v>
      </c>
    </row>
    <row r="441" spans="5:10" x14ac:dyDescent="0.2">
      <c r="E441" s="107" t="str">
        <f t="shared" si="41"/>
        <v/>
      </c>
      <c r="F441" s="110" t="str">
        <f t="shared" si="42"/>
        <v/>
      </c>
      <c r="H441" s="168">
        <f t="shared" si="38"/>
        <v>0</v>
      </c>
      <c r="I441" s="168">
        <f t="shared" si="39"/>
        <v>0</v>
      </c>
      <c r="J441" s="168">
        <f t="shared" si="40"/>
        <v>0</v>
      </c>
    </row>
    <row r="442" spans="5:10" x14ac:dyDescent="0.2">
      <c r="E442" s="107" t="str">
        <f t="shared" si="41"/>
        <v/>
      </c>
      <c r="F442" s="110" t="str">
        <f t="shared" si="42"/>
        <v/>
      </c>
      <c r="H442" s="168">
        <f t="shared" si="38"/>
        <v>0</v>
      </c>
      <c r="I442" s="168">
        <f t="shared" si="39"/>
        <v>0</v>
      </c>
      <c r="J442" s="168">
        <f t="shared" si="40"/>
        <v>0</v>
      </c>
    </row>
    <row r="443" spans="5:10" x14ac:dyDescent="0.2">
      <c r="E443" s="107" t="str">
        <f t="shared" si="41"/>
        <v/>
      </c>
      <c r="F443" s="110" t="str">
        <f t="shared" si="42"/>
        <v/>
      </c>
      <c r="H443" s="168">
        <f t="shared" si="38"/>
        <v>0</v>
      </c>
      <c r="I443" s="168">
        <f t="shared" si="39"/>
        <v>0</v>
      </c>
      <c r="J443" s="168">
        <f t="shared" si="40"/>
        <v>0</v>
      </c>
    </row>
    <row r="444" spans="5:10" x14ac:dyDescent="0.2">
      <c r="E444" s="107" t="str">
        <f t="shared" si="41"/>
        <v/>
      </c>
      <c r="F444" s="110" t="str">
        <f t="shared" si="42"/>
        <v/>
      </c>
      <c r="H444" s="168">
        <f t="shared" si="38"/>
        <v>0</v>
      </c>
      <c r="I444" s="168">
        <f t="shared" si="39"/>
        <v>0</v>
      </c>
      <c r="J444" s="168">
        <f t="shared" si="40"/>
        <v>0</v>
      </c>
    </row>
    <row r="445" spans="5:10" x14ac:dyDescent="0.2">
      <c r="E445" s="107" t="str">
        <f t="shared" si="41"/>
        <v/>
      </c>
      <c r="F445" s="110" t="str">
        <f t="shared" si="42"/>
        <v/>
      </c>
      <c r="H445" s="168">
        <f t="shared" si="38"/>
        <v>0</v>
      </c>
      <c r="I445" s="168">
        <f t="shared" si="39"/>
        <v>0</v>
      </c>
      <c r="J445" s="168">
        <f t="shared" si="40"/>
        <v>0</v>
      </c>
    </row>
    <row r="446" spans="5:10" x14ac:dyDescent="0.2">
      <c r="E446" s="107" t="str">
        <f t="shared" si="41"/>
        <v/>
      </c>
      <c r="F446" s="110" t="str">
        <f t="shared" si="42"/>
        <v/>
      </c>
      <c r="H446" s="168">
        <f t="shared" si="38"/>
        <v>0</v>
      </c>
      <c r="I446" s="168">
        <f t="shared" si="39"/>
        <v>0</v>
      </c>
      <c r="J446" s="168">
        <f t="shared" si="40"/>
        <v>0</v>
      </c>
    </row>
    <row r="447" spans="5:10" x14ac:dyDescent="0.2">
      <c r="E447" s="107" t="str">
        <f t="shared" si="41"/>
        <v/>
      </c>
      <c r="F447" s="110" t="str">
        <f t="shared" si="42"/>
        <v/>
      </c>
      <c r="H447" s="168">
        <f t="shared" si="38"/>
        <v>0</v>
      </c>
      <c r="I447" s="168">
        <f t="shared" si="39"/>
        <v>0</v>
      </c>
      <c r="J447" s="168">
        <f t="shared" si="40"/>
        <v>0</v>
      </c>
    </row>
    <row r="448" spans="5:10" x14ac:dyDescent="0.2">
      <c r="E448" s="107" t="str">
        <f t="shared" si="41"/>
        <v/>
      </c>
      <c r="F448" s="110" t="str">
        <f t="shared" si="42"/>
        <v/>
      </c>
      <c r="H448" s="168">
        <f t="shared" si="38"/>
        <v>0</v>
      </c>
      <c r="I448" s="168">
        <f t="shared" si="39"/>
        <v>0</v>
      </c>
      <c r="J448" s="168">
        <f t="shared" si="40"/>
        <v>0</v>
      </c>
    </row>
    <row r="449" spans="5:10" x14ac:dyDescent="0.2">
      <c r="E449" s="107" t="str">
        <f t="shared" si="41"/>
        <v/>
      </c>
      <c r="F449" s="110" t="str">
        <f t="shared" si="42"/>
        <v/>
      </c>
      <c r="H449" s="168">
        <f t="shared" si="38"/>
        <v>0</v>
      </c>
      <c r="I449" s="168">
        <f t="shared" si="39"/>
        <v>0</v>
      </c>
      <c r="J449" s="168">
        <f t="shared" si="40"/>
        <v>0</v>
      </c>
    </row>
    <row r="450" spans="5:10" x14ac:dyDescent="0.2">
      <c r="E450" s="107" t="str">
        <f t="shared" si="41"/>
        <v/>
      </c>
      <c r="F450" s="110" t="str">
        <f t="shared" si="42"/>
        <v/>
      </c>
      <c r="H450" s="168">
        <f t="shared" si="38"/>
        <v>0</v>
      </c>
      <c r="I450" s="168">
        <f t="shared" si="39"/>
        <v>0</v>
      </c>
      <c r="J450" s="168">
        <f t="shared" si="40"/>
        <v>0</v>
      </c>
    </row>
    <row r="451" spans="5:10" x14ac:dyDescent="0.2">
      <c r="E451" s="107" t="str">
        <f t="shared" si="41"/>
        <v/>
      </c>
      <c r="F451" s="110" t="str">
        <f t="shared" si="42"/>
        <v/>
      </c>
      <c r="H451" s="168">
        <f t="shared" si="38"/>
        <v>0</v>
      </c>
      <c r="I451" s="168">
        <f t="shared" si="39"/>
        <v>0</v>
      </c>
      <c r="J451" s="168">
        <f t="shared" si="40"/>
        <v>0</v>
      </c>
    </row>
    <row r="452" spans="5:10" x14ac:dyDescent="0.2">
      <c r="E452" s="107" t="str">
        <f t="shared" si="41"/>
        <v/>
      </c>
      <c r="F452" s="110" t="str">
        <f t="shared" si="42"/>
        <v/>
      </c>
      <c r="H452" s="168">
        <f t="shared" si="38"/>
        <v>0</v>
      </c>
      <c r="I452" s="168">
        <f t="shared" si="39"/>
        <v>0</v>
      </c>
      <c r="J452" s="168">
        <f t="shared" si="40"/>
        <v>0</v>
      </c>
    </row>
    <row r="453" spans="5:10" x14ac:dyDescent="0.2">
      <c r="E453" s="107" t="str">
        <f t="shared" si="41"/>
        <v/>
      </c>
      <c r="F453" s="110" t="str">
        <f t="shared" si="42"/>
        <v/>
      </c>
      <c r="H453" s="168">
        <f t="shared" si="38"/>
        <v>0</v>
      </c>
      <c r="I453" s="168">
        <f t="shared" si="39"/>
        <v>0</v>
      </c>
      <c r="J453" s="168">
        <f t="shared" si="40"/>
        <v>0</v>
      </c>
    </row>
    <row r="454" spans="5:10" x14ac:dyDescent="0.2">
      <c r="E454" s="107" t="str">
        <f t="shared" si="41"/>
        <v/>
      </c>
      <c r="F454" s="110" t="str">
        <f t="shared" si="42"/>
        <v/>
      </c>
      <c r="H454" s="168">
        <f t="shared" si="38"/>
        <v>0</v>
      </c>
      <c r="I454" s="168">
        <f t="shared" si="39"/>
        <v>0</v>
      </c>
      <c r="J454" s="168">
        <f t="shared" si="40"/>
        <v>0</v>
      </c>
    </row>
    <row r="455" spans="5:10" x14ac:dyDescent="0.2">
      <c r="E455" s="107" t="str">
        <f t="shared" si="41"/>
        <v/>
      </c>
      <c r="F455" s="110" t="str">
        <f t="shared" si="42"/>
        <v/>
      </c>
      <c r="H455" s="168">
        <f t="shared" si="38"/>
        <v>0</v>
      </c>
      <c r="I455" s="168">
        <f t="shared" si="39"/>
        <v>0</v>
      </c>
      <c r="J455" s="168">
        <f t="shared" si="40"/>
        <v>0</v>
      </c>
    </row>
    <row r="456" spans="5:10" x14ac:dyDescent="0.2">
      <c r="E456" s="107" t="str">
        <f t="shared" si="41"/>
        <v/>
      </c>
      <c r="F456" s="110" t="str">
        <f t="shared" si="42"/>
        <v/>
      </c>
      <c r="H456" s="168">
        <f t="shared" ref="H456:H519" si="43">IF(YEAR($A456)=2008,$D456*$C456,0)</f>
        <v>0</v>
      </c>
      <c r="I456" s="168">
        <f t="shared" ref="I456:I519" si="44">IF(YEAR($A456)=2009,$D456*$C456,0)</f>
        <v>0</v>
      </c>
      <c r="J456" s="168">
        <f t="shared" si="40"/>
        <v>0</v>
      </c>
    </row>
    <row r="457" spans="5:10" x14ac:dyDescent="0.2">
      <c r="E457" s="107" t="str">
        <f t="shared" si="41"/>
        <v/>
      </c>
      <c r="F457" s="110" t="str">
        <f t="shared" si="42"/>
        <v/>
      </c>
      <c r="H457" s="168">
        <f t="shared" si="43"/>
        <v>0</v>
      </c>
      <c r="I457" s="168">
        <f t="shared" si="44"/>
        <v>0</v>
      </c>
      <c r="J457" s="168">
        <f t="shared" ref="J457:J520" si="45">IF(YEAR($A457)=2010,$D457*$C457,0)</f>
        <v>0</v>
      </c>
    </row>
    <row r="458" spans="5:10" x14ac:dyDescent="0.2">
      <c r="E458" s="107" t="str">
        <f t="shared" si="41"/>
        <v/>
      </c>
      <c r="F458" s="110" t="str">
        <f t="shared" si="42"/>
        <v/>
      </c>
      <c r="H458" s="168">
        <f t="shared" si="43"/>
        <v>0</v>
      </c>
      <c r="I458" s="168">
        <f t="shared" si="44"/>
        <v>0</v>
      </c>
      <c r="J458" s="168">
        <f t="shared" si="45"/>
        <v>0</v>
      </c>
    </row>
    <row r="459" spans="5:10" x14ac:dyDescent="0.2">
      <c r="E459" s="107" t="str">
        <f t="shared" si="41"/>
        <v/>
      </c>
      <c r="F459" s="110" t="str">
        <f t="shared" si="42"/>
        <v/>
      </c>
      <c r="H459" s="168">
        <f t="shared" si="43"/>
        <v>0</v>
      </c>
      <c r="I459" s="168">
        <f t="shared" si="44"/>
        <v>0</v>
      </c>
      <c r="J459" s="168">
        <f t="shared" si="45"/>
        <v>0</v>
      </c>
    </row>
    <row r="460" spans="5:10" x14ac:dyDescent="0.2">
      <c r="E460" s="107" t="str">
        <f t="shared" si="41"/>
        <v/>
      </c>
      <c r="F460" s="110" t="str">
        <f t="shared" si="42"/>
        <v/>
      </c>
      <c r="H460" s="168">
        <f t="shared" si="43"/>
        <v>0</v>
      </c>
      <c r="I460" s="168">
        <f t="shared" si="44"/>
        <v>0</v>
      </c>
      <c r="J460" s="168">
        <f t="shared" si="45"/>
        <v>0</v>
      </c>
    </row>
    <row r="461" spans="5:10" x14ac:dyDescent="0.2">
      <c r="E461" s="107" t="str">
        <f t="shared" si="41"/>
        <v/>
      </c>
      <c r="F461" s="110" t="str">
        <f t="shared" si="42"/>
        <v/>
      </c>
      <c r="H461" s="168">
        <f t="shared" si="43"/>
        <v>0</v>
      </c>
      <c r="I461" s="168">
        <f t="shared" si="44"/>
        <v>0</v>
      </c>
      <c r="J461" s="168">
        <f t="shared" si="45"/>
        <v>0</v>
      </c>
    </row>
    <row r="462" spans="5:10" x14ac:dyDescent="0.2">
      <c r="E462" s="107" t="str">
        <f t="shared" si="41"/>
        <v/>
      </c>
      <c r="F462" s="110" t="str">
        <f t="shared" si="42"/>
        <v/>
      </c>
      <c r="H462" s="168">
        <f t="shared" si="43"/>
        <v>0</v>
      </c>
      <c r="I462" s="168">
        <f t="shared" si="44"/>
        <v>0</v>
      </c>
      <c r="J462" s="168">
        <f t="shared" si="45"/>
        <v>0</v>
      </c>
    </row>
    <row r="463" spans="5:10" x14ac:dyDescent="0.2">
      <c r="E463" s="107" t="str">
        <f t="shared" si="41"/>
        <v/>
      </c>
      <c r="F463" s="110" t="str">
        <f t="shared" si="42"/>
        <v/>
      </c>
      <c r="H463" s="168">
        <f t="shared" si="43"/>
        <v>0</v>
      </c>
      <c r="I463" s="168">
        <f t="shared" si="44"/>
        <v>0</v>
      </c>
      <c r="J463" s="168">
        <f t="shared" si="45"/>
        <v>0</v>
      </c>
    </row>
    <row r="464" spans="5:10" x14ac:dyDescent="0.2">
      <c r="E464" s="107" t="str">
        <f t="shared" si="41"/>
        <v/>
      </c>
      <c r="F464" s="110" t="str">
        <f t="shared" si="42"/>
        <v/>
      </c>
      <c r="H464" s="168">
        <f t="shared" si="43"/>
        <v>0</v>
      </c>
      <c r="I464" s="168">
        <f t="shared" si="44"/>
        <v>0</v>
      </c>
      <c r="J464" s="168">
        <f t="shared" si="45"/>
        <v>0</v>
      </c>
    </row>
    <row r="465" spans="5:10" x14ac:dyDescent="0.2">
      <c r="E465" s="107" t="str">
        <f t="shared" si="41"/>
        <v/>
      </c>
      <c r="F465" s="110" t="str">
        <f t="shared" si="42"/>
        <v/>
      </c>
      <c r="H465" s="168">
        <f t="shared" si="43"/>
        <v>0</v>
      </c>
      <c r="I465" s="168">
        <f t="shared" si="44"/>
        <v>0</v>
      </c>
      <c r="J465" s="168">
        <f t="shared" si="45"/>
        <v>0</v>
      </c>
    </row>
    <row r="466" spans="5:10" x14ac:dyDescent="0.2">
      <c r="E466" s="107" t="str">
        <f t="shared" si="41"/>
        <v/>
      </c>
      <c r="F466" s="110" t="str">
        <f t="shared" si="42"/>
        <v/>
      </c>
      <c r="H466" s="168">
        <f t="shared" si="43"/>
        <v>0</v>
      </c>
      <c r="I466" s="168">
        <f t="shared" si="44"/>
        <v>0</v>
      </c>
      <c r="J466" s="168">
        <f t="shared" si="45"/>
        <v>0</v>
      </c>
    </row>
    <row r="467" spans="5:10" x14ac:dyDescent="0.2">
      <c r="E467" s="107" t="str">
        <f t="shared" si="41"/>
        <v/>
      </c>
      <c r="F467" s="110" t="str">
        <f t="shared" si="42"/>
        <v/>
      </c>
      <c r="H467" s="168">
        <f t="shared" si="43"/>
        <v>0</v>
      </c>
      <c r="I467" s="168">
        <f t="shared" si="44"/>
        <v>0</v>
      </c>
      <c r="J467" s="168">
        <f t="shared" si="45"/>
        <v>0</v>
      </c>
    </row>
    <row r="468" spans="5:10" x14ac:dyDescent="0.2">
      <c r="E468" s="107" t="str">
        <f t="shared" si="41"/>
        <v/>
      </c>
      <c r="F468" s="110" t="str">
        <f t="shared" si="42"/>
        <v/>
      </c>
      <c r="H468" s="168">
        <f t="shared" si="43"/>
        <v>0</v>
      </c>
      <c r="I468" s="168">
        <f t="shared" si="44"/>
        <v>0</v>
      </c>
      <c r="J468" s="168">
        <f t="shared" si="45"/>
        <v>0</v>
      </c>
    </row>
    <row r="469" spans="5:10" x14ac:dyDescent="0.2">
      <c r="E469" s="107" t="str">
        <f t="shared" si="41"/>
        <v/>
      </c>
      <c r="F469" s="110" t="str">
        <f t="shared" si="42"/>
        <v/>
      </c>
      <c r="H469" s="168">
        <f t="shared" si="43"/>
        <v>0</v>
      </c>
      <c r="I469" s="168">
        <f t="shared" si="44"/>
        <v>0</v>
      </c>
      <c r="J469" s="168">
        <f t="shared" si="45"/>
        <v>0</v>
      </c>
    </row>
    <row r="470" spans="5:10" x14ac:dyDescent="0.2">
      <c r="E470" s="107" t="str">
        <f t="shared" si="41"/>
        <v/>
      </c>
      <c r="F470" s="110" t="str">
        <f t="shared" si="42"/>
        <v/>
      </c>
      <c r="H470" s="168">
        <f t="shared" si="43"/>
        <v>0</v>
      </c>
      <c r="I470" s="168">
        <f t="shared" si="44"/>
        <v>0</v>
      </c>
      <c r="J470" s="168">
        <f t="shared" si="45"/>
        <v>0</v>
      </c>
    </row>
    <row r="471" spans="5:10" x14ac:dyDescent="0.2">
      <c r="E471" s="107" t="str">
        <f t="shared" si="41"/>
        <v/>
      </c>
      <c r="F471" s="110" t="str">
        <f t="shared" si="42"/>
        <v/>
      </c>
      <c r="H471" s="168">
        <f t="shared" si="43"/>
        <v>0</v>
      </c>
      <c r="I471" s="168">
        <f t="shared" si="44"/>
        <v>0</v>
      </c>
      <c r="J471" s="168">
        <f t="shared" si="45"/>
        <v>0</v>
      </c>
    </row>
    <row r="472" spans="5:10" x14ac:dyDescent="0.2">
      <c r="E472" s="107" t="str">
        <f t="shared" si="41"/>
        <v/>
      </c>
      <c r="F472" s="110" t="str">
        <f t="shared" si="42"/>
        <v/>
      </c>
      <c r="H472" s="168">
        <f t="shared" si="43"/>
        <v>0</v>
      </c>
      <c r="I472" s="168">
        <f t="shared" si="44"/>
        <v>0</v>
      </c>
      <c r="J472" s="168">
        <f t="shared" si="45"/>
        <v>0</v>
      </c>
    </row>
    <row r="473" spans="5:10" x14ac:dyDescent="0.2">
      <c r="E473" s="107" t="str">
        <f t="shared" si="41"/>
        <v/>
      </c>
      <c r="F473" s="110" t="str">
        <f t="shared" si="42"/>
        <v/>
      </c>
      <c r="H473" s="168">
        <f t="shared" si="43"/>
        <v>0</v>
      </c>
      <c r="I473" s="168">
        <f t="shared" si="44"/>
        <v>0</v>
      </c>
      <c r="J473" s="168">
        <f t="shared" si="45"/>
        <v>0</v>
      </c>
    </row>
    <row r="474" spans="5:10" x14ac:dyDescent="0.2">
      <c r="E474" s="107" t="str">
        <f t="shared" si="41"/>
        <v/>
      </c>
      <c r="F474" s="110" t="str">
        <f t="shared" si="42"/>
        <v/>
      </c>
      <c r="H474" s="168">
        <f t="shared" si="43"/>
        <v>0</v>
      </c>
      <c r="I474" s="168">
        <f t="shared" si="44"/>
        <v>0</v>
      </c>
      <c r="J474" s="168">
        <f t="shared" si="45"/>
        <v>0</v>
      </c>
    </row>
    <row r="475" spans="5:10" x14ac:dyDescent="0.2">
      <c r="E475" s="107" t="str">
        <f t="shared" si="41"/>
        <v/>
      </c>
      <c r="F475" s="110" t="str">
        <f t="shared" si="42"/>
        <v/>
      </c>
      <c r="H475" s="168">
        <f t="shared" si="43"/>
        <v>0</v>
      </c>
      <c r="I475" s="168">
        <f t="shared" si="44"/>
        <v>0</v>
      </c>
      <c r="J475" s="168">
        <f t="shared" si="45"/>
        <v>0</v>
      </c>
    </row>
    <row r="476" spans="5:10" x14ac:dyDescent="0.2">
      <c r="E476" s="107" t="str">
        <f t="shared" si="41"/>
        <v/>
      </c>
      <c r="F476" s="110" t="str">
        <f t="shared" si="42"/>
        <v/>
      </c>
      <c r="H476" s="168">
        <f t="shared" si="43"/>
        <v>0</v>
      </c>
      <c r="I476" s="168">
        <f t="shared" si="44"/>
        <v>0</v>
      </c>
      <c r="J476" s="168">
        <f t="shared" si="45"/>
        <v>0</v>
      </c>
    </row>
    <row r="477" spans="5:10" x14ac:dyDescent="0.2">
      <c r="E477" s="107" t="str">
        <f t="shared" si="41"/>
        <v/>
      </c>
      <c r="F477" s="110" t="str">
        <f t="shared" si="42"/>
        <v/>
      </c>
      <c r="H477" s="168">
        <f t="shared" si="43"/>
        <v>0</v>
      </c>
      <c r="I477" s="168">
        <f t="shared" si="44"/>
        <v>0</v>
      </c>
      <c r="J477" s="168">
        <f t="shared" si="45"/>
        <v>0</v>
      </c>
    </row>
    <row r="478" spans="5:10" x14ac:dyDescent="0.2">
      <c r="E478" s="107" t="str">
        <f t="shared" si="41"/>
        <v/>
      </c>
      <c r="F478" s="110" t="str">
        <f t="shared" si="42"/>
        <v/>
      </c>
      <c r="H478" s="168">
        <f t="shared" si="43"/>
        <v>0</v>
      </c>
      <c r="I478" s="168">
        <f t="shared" si="44"/>
        <v>0</v>
      </c>
      <c r="J478" s="168">
        <f t="shared" si="45"/>
        <v>0</v>
      </c>
    </row>
    <row r="479" spans="5:10" x14ac:dyDescent="0.2">
      <c r="E479" s="107" t="str">
        <f t="shared" si="41"/>
        <v/>
      </c>
      <c r="F479" s="110" t="str">
        <f t="shared" si="42"/>
        <v/>
      </c>
      <c r="H479" s="168">
        <f t="shared" si="43"/>
        <v>0</v>
      </c>
      <c r="I479" s="168">
        <f t="shared" si="44"/>
        <v>0</v>
      </c>
      <c r="J479" s="168">
        <f t="shared" si="45"/>
        <v>0</v>
      </c>
    </row>
    <row r="480" spans="5:10" x14ac:dyDescent="0.2">
      <c r="E480" s="107" t="str">
        <f t="shared" ref="E480:E543" si="46">IF(C480&gt;0,D480*C480,"")</f>
        <v/>
      </c>
      <c r="F480" s="110" t="str">
        <f t="shared" ref="F480:F543" si="47">IF(C480&gt;0,F479+E480,"")</f>
        <v/>
      </c>
      <c r="H480" s="168">
        <f t="shared" si="43"/>
        <v>0</v>
      </c>
      <c r="I480" s="168">
        <f t="shared" si="44"/>
        <v>0</v>
      </c>
      <c r="J480" s="168">
        <f t="shared" si="45"/>
        <v>0</v>
      </c>
    </row>
    <row r="481" spans="5:10" x14ac:dyDescent="0.2">
      <c r="E481" s="107" t="str">
        <f t="shared" si="46"/>
        <v/>
      </c>
      <c r="F481" s="110" t="str">
        <f t="shared" si="47"/>
        <v/>
      </c>
      <c r="H481" s="168">
        <f t="shared" si="43"/>
        <v>0</v>
      </c>
      <c r="I481" s="168">
        <f t="shared" si="44"/>
        <v>0</v>
      </c>
      <c r="J481" s="168">
        <f t="shared" si="45"/>
        <v>0</v>
      </c>
    </row>
    <row r="482" spans="5:10" x14ac:dyDescent="0.2">
      <c r="E482" s="107" t="str">
        <f t="shared" si="46"/>
        <v/>
      </c>
      <c r="F482" s="110" t="str">
        <f t="shared" si="47"/>
        <v/>
      </c>
      <c r="H482" s="168">
        <f t="shared" si="43"/>
        <v>0</v>
      </c>
      <c r="I482" s="168">
        <f t="shared" si="44"/>
        <v>0</v>
      </c>
      <c r="J482" s="168">
        <f t="shared" si="45"/>
        <v>0</v>
      </c>
    </row>
    <row r="483" spans="5:10" x14ac:dyDescent="0.2">
      <c r="E483" s="107" t="str">
        <f t="shared" si="46"/>
        <v/>
      </c>
      <c r="F483" s="110" t="str">
        <f t="shared" si="47"/>
        <v/>
      </c>
      <c r="H483" s="168">
        <f t="shared" si="43"/>
        <v>0</v>
      </c>
      <c r="I483" s="168">
        <f t="shared" si="44"/>
        <v>0</v>
      </c>
      <c r="J483" s="168">
        <f t="shared" si="45"/>
        <v>0</v>
      </c>
    </row>
    <row r="484" spans="5:10" x14ac:dyDescent="0.2">
      <c r="E484" s="107" t="str">
        <f t="shared" si="46"/>
        <v/>
      </c>
      <c r="F484" s="110" t="str">
        <f t="shared" si="47"/>
        <v/>
      </c>
      <c r="H484" s="168">
        <f t="shared" si="43"/>
        <v>0</v>
      </c>
      <c r="I484" s="168">
        <f t="shared" si="44"/>
        <v>0</v>
      </c>
      <c r="J484" s="168">
        <f t="shared" si="45"/>
        <v>0</v>
      </c>
    </row>
    <row r="485" spans="5:10" x14ac:dyDescent="0.2">
      <c r="E485" s="107" t="str">
        <f t="shared" si="46"/>
        <v/>
      </c>
      <c r="F485" s="110" t="str">
        <f t="shared" si="47"/>
        <v/>
      </c>
      <c r="H485" s="168">
        <f t="shared" si="43"/>
        <v>0</v>
      </c>
      <c r="I485" s="168">
        <f t="shared" si="44"/>
        <v>0</v>
      </c>
      <c r="J485" s="168">
        <f t="shared" si="45"/>
        <v>0</v>
      </c>
    </row>
    <row r="486" spans="5:10" x14ac:dyDescent="0.2">
      <c r="E486" s="107" t="str">
        <f t="shared" si="46"/>
        <v/>
      </c>
      <c r="F486" s="110" t="str">
        <f t="shared" si="47"/>
        <v/>
      </c>
      <c r="H486" s="168">
        <f t="shared" si="43"/>
        <v>0</v>
      </c>
      <c r="I486" s="168">
        <f t="shared" si="44"/>
        <v>0</v>
      </c>
      <c r="J486" s="168">
        <f t="shared" si="45"/>
        <v>0</v>
      </c>
    </row>
    <row r="487" spans="5:10" x14ac:dyDescent="0.2">
      <c r="E487" s="107" t="str">
        <f t="shared" si="46"/>
        <v/>
      </c>
      <c r="F487" s="110" t="str">
        <f t="shared" si="47"/>
        <v/>
      </c>
      <c r="H487" s="168">
        <f t="shared" si="43"/>
        <v>0</v>
      </c>
      <c r="I487" s="168">
        <f t="shared" si="44"/>
        <v>0</v>
      </c>
      <c r="J487" s="168">
        <f t="shared" si="45"/>
        <v>0</v>
      </c>
    </row>
    <row r="488" spans="5:10" x14ac:dyDescent="0.2">
      <c r="E488" s="107" t="str">
        <f t="shared" si="46"/>
        <v/>
      </c>
      <c r="F488" s="110" t="str">
        <f t="shared" si="47"/>
        <v/>
      </c>
      <c r="H488" s="168">
        <f t="shared" si="43"/>
        <v>0</v>
      </c>
      <c r="I488" s="168">
        <f t="shared" si="44"/>
        <v>0</v>
      </c>
      <c r="J488" s="168">
        <f t="shared" si="45"/>
        <v>0</v>
      </c>
    </row>
    <row r="489" spans="5:10" x14ac:dyDescent="0.2">
      <c r="E489" s="107" t="str">
        <f t="shared" si="46"/>
        <v/>
      </c>
      <c r="F489" s="110" t="str">
        <f t="shared" si="47"/>
        <v/>
      </c>
      <c r="H489" s="168">
        <f t="shared" si="43"/>
        <v>0</v>
      </c>
      <c r="I489" s="168">
        <f t="shared" si="44"/>
        <v>0</v>
      </c>
      <c r="J489" s="168">
        <f t="shared" si="45"/>
        <v>0</v>
      </c>
    </row>
    <row r="490" spans="5:10" x14ac:dyDescent="0.2">
      <c r="E490" s="107" t="str">
        <f t="shared" si="46"/>
        <v/>
      </c>
      <c r="F490" s="110" t="str">
        <f t="shared" si="47"/>
        <v/>
      </c>
      <c r="H490" s="168">
        <f t="shared" si="43"/>
        <v>0</v>
      </c>
      <c r="I490" s="168">
        <f t="shared" si="44"/>
        <v>0</v>
      </c>
      <c r="J490" s="168">
        <f t="shared" si="45"/>
        <v>0</v>
      </c>
    </row>
    <row r="491" spans="5:10" x14ac:dyDescent="0.2">
      <c r="E491" s="107" t="str">
        <f t="shared" si="46"/>
        <v/>
      </c>
      <c r="F491" s="110" t="str">
        <f t="shared" si="47"/>
        <v/>
      </c>
      <c r="H491" s="168">
        <f t="shared" si="43"/>
        <v>0</v>
      </c>
      <c r="I491" s="168">
        <f t="shared" si="44"/>
        <v>0</v>
      </c>
      <c r="J491" s="168">
        <f t="shared" si="45"/>
        <v>0</v>
      </c>
    </row>
    <row r="492" spans="5:10" x14ac:dyDescent="0.2">
      <c r="E492" s="107" t="str">
        <f t="shared" si="46"/>
        <v/>
      </c>
      <c r="F492" s="110" t="str">
        <f t="shared" si="47"/>
        <v/>
      </c>
      <c r="H492" s="168">
        <f t="shared" si="43"/>
        <v>0</v>
      </c>
      <c r="I492" s="168">
        <f t="shared" si="44"/>
        <v>0</v>
      </c>
      <c r="J492" s="168">
        <f t="shared" si="45"/>
        <v>0</v>
      </c>
    </row>
    <row r="493" spans="5:10" x14ac:dyDescent="0.2">
      <c r="E493" s="107" t="str">
        <f t="shared" si="46"/>
        <v/>
      </c>
      <c r="F493" s="110" t="str">
        <f t="shared" si="47"/>
        <v/>
      </c>
      <c r="H493" s="168">
        <f t="shared" si="43"/>
        <v>0</v>
      </c>
      <c r="I493" s="168">
        <f t="shared" si="44"/>
        <v>0</v>
      </c>
      <c r="J493" s="168">
        <f t="shared" si="45"/>
        <v>0</v>
      </c>
    </row>
    <row r="494" spans="5:10" x14ac:dyDescent="0.2">
      <c r="E494" s="107" t="str">
        <f t="shared" si="46"/>
        <v/>
      </c>
      <c r="F494" s="110" t="str">
        <f t="shared" si="47"/>
        <v/>
      </c>
      <c r="H494" s="168">
        <f t="shared" si="43"/>
        <v>0</v>
      </c>
      <c r="I494" s="168">
        <f t="shared" si="44"/>
        <v>0</v>
      </c>
      <c r="J494" s="168">
        <f t="shared" si="45"/>
        <v>0</v>
      </c>
    </row>
    <row r="495" spans="5:10" x14ac:dyDescent="0.2">
      <c r="E495" s="107" t="str">
        <f t="shared" si="46"/>
        <v/>
      </c>
      <c r="F495" s="110" t="str">
        <f t="shared" si="47"/>
        <v/>
      </c>
      <c r="H495" s="168">
        <f t="shared" si="43"/>
        <v>0</v>
      </c>
      <c r="I495" s="168">
        <f t="shared" si="44"/>
        <v>0</v>
      </c>
      <c r="J495" s="168">
        <f t="shared" si="45"/>
        <v>0</v>
      </c>
    </row>
    <row r="496" spans="5:10" x14ac:dyDescent="0.2">
      <c r="E496" s="107" t="str">
        <f t="shared" si="46"/>
        <v/>
      </c>
      <c r="F496" s="110" t="str">
        <f t="shared" si="47"/>
        <v/>
      </c>
      <c r="H496" s="168">
        <f t="shared" si="43"/>
        <v>0</v>
      </c>
      <c r="I496" s="168">
        <f t="shared" si="44"/>
        <v>0</v>
      </c>
      <c r="J496" s="168">
        <f t="shared" si="45"/>
        <v>0</v>
      </c>
    </row>
    <row r="497" spans="5:10" x14ac:dyDescent="0.2">
      <c r="E497" s="107" t="str">
        <f t="shared" si="46"/>
        <v/>
      </c>
      <c r="F497" s="110" t="str">
        <f t="shared" si="47"/>
        <v/>
      </c>
      <c r="H497" s="168">
        <f t="shared" si="43"/>
        <v>0</v>
      </c>
      <c r="I497" s="168">
        <f t="shared" si="44"/>
        <v>0</v>
      </c>
      <c r="J497" s="168">
        <f t="shared" si="45"/>
        <v>0</v>
      </c>
    </row>
    <row r="498" spans="5:10" x14ac:dyDescent="0.2">
      <c r="E498" s="107" t="str">
        <f t="shared" si="46"/>
        <v/>
      </c>
      <c r="F498" s="110" t="str">
        <f t="shared" si="47"/>
        <v/>
      </c>
      <c r="H498" s="168">
        <f t="shared" si="43"/>
        <v>0</v>
      </c>
      <c r="I498" s="168">
        <f t="shared" si="44"/>
        <v>0</v>
      </c>
      <c r="J498" s="168">
        <f t="shared" si="45"/>
        <v>0</v>
      </c>
    </row>
    <row r="499" spans="5:10" x14ac:dyDescent="0.2">
      <c r="E499" s="107" t="str">
        <f t="shared" si="46"/>
        <v/>
      </c>
      <c r="F499" s="110" t="str">
        <f t="shared" si="47"/>
        <v/>
      </c>
      <c r="H499" s="168">
        <f t="shared" si="43"/>
        <v>0</v>
      </c>
      <c r="I499" s="168">
        <f t="shared" si="44"/>
        <v>0</v>
      </c>
      <c r="J499" s="168">
        <f t="shared" si="45"/>
        <v>0</v>
      </c>
    </row>
    <row r="500" spans="5:10" x14ac:dyDescent="0.2">
      <c r="E500" s="107" t="str">
        <f t="shared" si="46"/>
        <v/>
      </c>
      <c r="F500" s="110" t="str">
        <f t="shared" si="47"/>
        <v/>
      </c>
      <c r="H500" s="168">
        <f t="shared" si="43"/>
        <v>0</v>
      </c>
      <c r="I500" s="168">
        <f t="shared" si="44"/>
        <v>0</v>
      </c>
      <c r="J500" s="168">
        <f t="shared" si="45"/>
        <v>0</v>
      </c>
    </row>
    <row r="501" spans="5:10" x14ac:dyDescent="0.2">
      <c r="E501" s="107" t="str">
        <f t="shared" si="46"/>
        <v/>
      </c>
      <c r="F501" s="110" t="str">
        <f t="shared" si="47"/>
        <v/>
      </c>
      <c r="H501" s="168">
        <f t="shared" si="43"/>
        <v>0</v>
      </c>
      <c r="I501" s="168">
        <f t="shared" si="44"/>
        <v>0</v>
      </c>
      <c r="J501" s="168">
        <f t="shared" si="45"/>
        <v>0</v>
      </c>
    </row>
    <row r="502" spans="5:10" x14ac:dyDescent="0.2">
      <c r="E502" s="107" t="str">
        <f t="shared" si="46"/>
        <v/>
      </c>
      <c r="F502" s="110" t="str">
        <f t="shared" si="47"/>
        <v/>
      </c>
      <c r="H502" s="168">
        <f t="shared" si="43"/>
        <v>0</v>
      </c>
      <c r="I502" s="168">
        <f t="shared" si="44"/>
        <v>0</v>
      </c>
      <c r="J502" s="168">
        <f t="shared" si="45"/>
        <v>0</v>
      </c>
    </row>
    <row r="503" spans="5:10" x14ac:dyDescent="0.2">
      <c r="E503" s="107" t="str">
        <f t="shared" si="46"/>
        <v/>
      </c>
      <c r="F503" s="110" t="str">
        <f t="shared" si="47"/>
        <v/>
      </c>
      <c r="H503" s="168">
        <f t="shared" si="43"/>
        <v>0</v>
      </c>
      <c r="I503" s="168">
        <f t="shared" si="44"/>
        <v>0</v>
      </c>
      <c r="J503" s="168">
        <f t="shared" si="45"/>
        <v>0</v>
      </c>
    </row>
    <row r="504" spans="5:10" x14ac:dyDescent="0.2">
      <c r="E504" s="107" t="str">
        <f t="shared" si="46"/>
        <v/>
      </c>
      <c r="F504" s="110" t="str">
        <f t="shared" si="47"/>
        <v/>
      </c>
      <c r="H504" s="168">
        <f t="shared" si="43"/>
        <v>0</v>
      </c>
      <c r="I504" s="168">
        <f t="shared" si="44"/>
        <v>0</v>
      </c>
      <c r="J504" s="168">
        <f t="shared" si="45"/>
        <v>0</v>
      </c>
    </row>
    <row r="505" spans="5:10" x14ac:dyDescent="0.2">
      <c r="E505" s="107" t="str">
        <f t="shared" si="46"/>
        <v/>
      </c>
      <c r="F505" s="110" t="str">
        <f t="shared" si="47"/>
        <v/>
      </c>
      <c r="H505" s="168">
        <f t="shared" si="43"/>
        <v>0</v>
      </c>
      <c r="I505" s="168">
        <f t="shared" si="44"/>
        <v>0</v>
      </c>
      <c r="J505" s="168">
        <f t="shared" si="45"/>
        <v>0</v>
      </c>
    </row>
    <row r="506" spans="5:10" x14ac:dyDescent="0.2">
      <c r="E506" s="107" t="str">
        <f t="shared" si="46"/>
        <v/>
      </c>
      <c r="F506" s="110" t="str">
        <f t="shared" si="47"/>
        <v/>
      </c>
      <c r="H506" s="168">
        <f t="shared" si="43"/>
        <v>0</v>
      </c>
      <c r="I506" s="168">
        <f t="shared" si="44"/>
        <v>0</v>
      </c>
      <c r="J506" s="168">
        <f t="shared" si="45"/>
        <v>0</v>
      </c>
    </row>
    <row r="507" spans="5:10" x14ac:dyDescent="0.2">
      <c r="E507" s="107" t="str">
        <f t="shared" si="46"/>
        <v/>
      </c>
      <c r="F507" s="110" t="str">
        <f t="shared" si="47"/>
        <v/>
      </c>
      <c r="H507" s="168">
        <f t="shared" si="43"/>
        <v>0</v>
      </c>
      <c r="I507" s="168">
        <f t="shared" si="44"/>
        <v>0</v>
      </c>
      <c r="J507" s="168">
        <f t="shared" si="45"/>
        <v>0</v>
      </c>
    </row>
    <row r="508" spans="5:10" x14ac:dyDescent="0.2">
      <c r="E508" s="107" t="str">
        <f t="shared" si="46"/>
        <v/>
      </c>
      <c r="F508" s="110" t="str">
        <f t="shared" si="47"/>
        <v/>
      </c>
      <c r="H508" s="168">
        <f t="shared" si="43"/>
        <v>0</v>
      </c>
      <c r="I508" s="168">
        <f t="shared" si="44"/>
        <v>0</v>
      </c>
      <c r="J508" s="168">
        <f t="shared" si="45"/>
        <v>0</v>
      </c>
    </row>
    <row r="509" spans="5:10" x14ac:dyDescent="0.2">
      <c r="E509" s="107" t="str">
        <f t="shared" si="46"/>
        <v/>
      </c>
      <c r="F509" s="110" t="str">
        <f t="shared" si="47"/>
        <v/>
      </c>
      <c r="H509" s="168">
        <f t="shared" si="43"/>
        <v>0</v>
      </c>
      <c r="I509" s="168">
        <f t="shared" si="44"/>
        <v>0</v>
      </c>
      <c r="J509" s="168">
        <f t="shared" si="45"/>
        <v>0</v>
      </c>
    </row>
    <row r="510" spans="5:10" x14ac:dyDescent="0.2">
      <c r="E510" s="107" t="str">
        <f t="shared" si="46"/>
        <v/>
      </c>
      <c r="F510" s="110" t="str">
        <f t="shared" si="47"/>
        <v/>
      </c>
      <c r="H510" s="168">
        <f t="shared" si="43"/>
        <v>0</v>
      </c>
      <c r="I510" s="168">
        <f t="shared" si="44"/>
        <v>0</v>
      </c>
      <c r="J510" s="168">
        <f t="shared" si="45"/>
        <v>0</v>
      </c>
    </row>
    <row r="511" spans="5:10" x14ac:dyDescent="0.2">
      <c r="E511" s="107" t="str">
        <f t="shared" si="46"/>
        <v/>
      </c>
      <c r="F511" s="110" t="str">
        <f t="shared" si="47"/>
        <v/>
      </c>
      <c r="H511" s="168">
        <f t="shared" si="43"/>
        <v>0</v>
      </c>
      <c r="I511" s="168">
        <f t="shared" si="44"/>
        <v>0</v>
      </c>
      <c r="J511" s="168">
        <f t="shared" si="45"/>
        <v>0</v>
      </c>
    </row>
    <row r="512" spans="5:10" x14ac:dyDescent="0.2">
      <c r="E512" s="107" t="str">
        <f t="shared" si="46"/>
        <v/>
      </c>
      <c r="F512" s="110" t="str">
        <f t="shared" si="47"/>
        <v/>
      </c>
      <c r="H512" s="168">
        <f t="shared" si="43"/>
        <v>0</v>
      </c>
      <c r="I512" s="168">
        <f t="shared" si="44"/>
        <v>0</v>
      </c>
      <c r="J512" s="168">
        <f t="shared" si="45"/>
        <v>0</v>
      </c>
    </row>
    <row r="513" spans="5:10" x14ac:dyDescent="0.2">
      <c r="E513" s="107" t="str">
        <f t="shared" si="46"/>
        <v/>
      </c>
      <c r="F513" s="110" t="str">
        <f t="shared" si="47"/>
        <v/>
      </c>
      <c r="H513" s="168">
        <f t="shared" si="43"/>
        <v>0</v>
      </c>
      <c r="I513" s="168">
        <f t="shared" si="44"/>
        <v>0</v>
      </c>
      <c r="J513" s="168">
        <f t="shared" si="45"/>
        <v>0</v>
      </c>
    </row>
    <row r="514" spans="5:10" x14ac:dyDescent="0.2">
      <c r="E514" s="107" t="str">
        <f t="shared" si="46"/>
        <v/>
      </c>
      <c r="F514" s="110" t="str">
        <f t="shared" si="47"/>
        <v/>
      </c>
      <c r="H514" s="168">
        <f t="shared" si="43"/>
        <v>0</v>
      </c>
      <c r="I514" s="168">
        <f t="shared" si="44"/>
        <v>0</v>
      </c>
      <c r="J514" s="168">
        <f t="shared" si="45"/>
        <v>0</v>
      </c>
    </row>
    <row r="515" spans="5:10" x14ac:dyDescent="0.2">
      <c r="E515" s="107" t="str">
        <f t="shared" si="46"/>
        <v/>
      </c>
      <c r="F515" s="110" t="str">
        <f t="shared" si="47"/>
        <v/>
      </c>
      <c r="H515" s="168">
        <f t="shared" si="43"/>
        <v>0</v>
      </c>
      <c r="I515" s="168">
        <f t="shared" si="44"/>
        <v>0</v>
      </c>
      <c r="J515" s="168">
        <f t="shared" si="45"/>
        <v>0</v>
      </c>
    </row>
    <row r="516" spans="5:10" x14ac:dyDescent="0.2">
      <c r="E516" s="107" t="str">
        <f t="shared" si="46"/>
        <v/>
      </c>
      <c r="F516" s="110" t="str">
        <f t="shared" si="47"/>
        <v/>
      </c>
      <c r="H516" s="168">
        <f t="shared" si="43"/>
        <v>0</v>
      </c>
      <c r="I516" s="168">
        <f t="shared" si="44"/>
        <v>0</v>
      </c>
      <c r="J516" s="168">
        <f t="shared" si="45"/>
        <v>0</v>
      </c>
    </row>
    <row r="517" spans="5:10" x14ac:dyDescent="0.2">
      <c r="E517" s="107" t="str">
        <f t="shared" si="46"/>
        <v/>
      </c>
      <c r="F517" s="110" t="str">
        <f t="shared" si="47"/>
        <v/>
      </c>
      <c r="H517" s="168">
        <f t="shared" si="43"/>
        <v>0</v>
      </c>
      <c r="I517" s="168">
        <f t="shared" si="44"/>
        <v>0</v>
      </c>
      <c r="J517" s="168">
        <f t="shared" si="45"/>
        <v>0</v>
      </c>
    </row>
    <row r="518" spans="5:10" x14ac:dyDescent="0.2">
      <c r="E518" s="107" t="str">
        <f t="shared" si="46"/>
        <v/>
      </c>
      <c r="F518" s="110" t="str">
        <f t="shared" si="47"/>
        <v/>
      </c>
      <c r="H518" s="168">
        <f t="shared" si="43"/>
        <v>0</v>
      </c>
      <c r="I518" s="168">
        <f t="shared" si="44"/>
        <v>0</v>
      </c>
      <c r="J518" s="168">
        <f t="shared" si="45"/>
        <v>0</v>
      </c>
    </row>
    <row r="519" spans="5:10" x14ac:dyDescent="0.2">
      <c r="E519" s="107" t="str">
        <f t="shared" si="46"/>
        <v/>
      </c>
      <c r="F519" s="110" t="str">
        <f t="shared" si="47"/>
        <v/>
      </c>
      <c r="H519" s="168">
        <f t="shared" si="43"/>
        <v>0</v>
      </c>
      <c r="I519" s="168">
        <f t="shared" si="44"/>
        <v>0</v>
      </c>
      <c r="J519" s="168">
        <f t="shared" si="45"/>
        <v>0</v>
      </c>
    </row>
    <row r="520" spans="5:10" x14ac:dyDescent="0.2">
      <c r="E520" s="107" t="str">
        <f t="shared" si="46"/>
        <v/>
      </c>
      <c r="F520" s="110" t="str">
        <f t="shared" si="47"/>
        <v/>
      </c>
      <c r="H520" s="168">
        <f t="shared" ref="H520:H583" si="48">IF(YEAR($A520)=2008,$D520*$C520,0)</f>
        <v>0</v>
      </c>
      <c r="I520" s="168">
        <f t="shared" ref="I520:I583" si="49">IF(YEAR($A520)=2009,$D520*$C520,0)</f>
        <v>0</v>
      </c>
      <c r="J520" s="168">
        <f t="shared" si="45"/>
        <v>0</v>
      </c>
    </row>
    <row r="521" spans="5:10" x14ac:dyDescent="0.2">
      <c r="E521" s="107" t="str">
        <f t="shared" si="46"/>
        <v/>
      </c>
      <c r="F521" s="110" t="str">
        <f t="shared" si="47"/>
        <v/>
      </c>
      <c r="H521" s="168">
        <f t="shared" si="48"/>
        <v>0</v>
      </c>
      <c r="I521" s="168">
        <f t="shared" si="49"/>
        <v>0</v>
      </c>
      <c r="J521" s="168">
        <f t="shared" ref="J521:J584" si="50">IF(YEAR($A521)=2010,$D521*$C521,0)</f>
        <v>0</v>
      </c>
    </row>
    <row r="522" spans="5:10" x14ac:dyDescent="0.2">
      <c r="E522" s="107" t="str">
        <f t="shared" si="46"/>
        <v/>
      </c>
      <c r="F522" s="110" t="str">
        <f t="shared" si="47"/>
        <v/>
      </c>
      <c r="H522" s="168">
        <f t="shared" si="48"/>
        <v>0</v>
      </c>
      <c r="I522" s="168">
        <f t="shared" si="49"/>
        <v>0</v>
      </c>
      <c r="J522" s="168">
        <f t="shared" si="50"/>
        <v>0</v>
      </c>
    </row>
    <row r="523" spans="5:10" x14ac:dyDescent="0.2">
      <c r="E523" s="107" t="str">
        <f t="shared" si="46"/>
        <v/>
      </c>
      <c r="F523" s="110" t="str">
        <f t="shared" si="47"/>
        <v/>
      </c>
      <c r="H523" s="168">
        <f t="shared" si="48"/>
        <v>0</v>
      </c>
      <c r="I523" s="168">
        <f t="shared" si="49"/>
        <v>0</v>
      </c>
      <c r="J523" s="168">
        <f t="shared" si="50"/>
        <v>0</v>
      </c>
    </row>
    <row r="524" spans="5:10" x14ac:dyDescent="0.2">
      <c r="E524" s="107" t="str">
        <f t="shared" si="46"/>
        <v/>
      </c>
      <c r="F524" s="110" t="str">
        <f t="shared" si="47"/>
        <v/>
      </c>
      <c r="H524" s="168">
        <f t="shared" si="48"/>
        <v>0</v>
      </c>
      <c r="I524" s="168">
        <f t="shared" si="49"/>
        <v>0</v>
      </c>
      <c r="J524" s="168">
        <f t="shared" si="50"/>
        <v>0</v>
      </c>
    </row>
    <row r="525" spans="5:10" x14ac:dyDescent="0.2">
      <c r="E525" s="107" t="str">
        <f t="shared" si="46"/>
        <v/>
      </c>
      <c r="F525" s="110" t="str">
        <f t="shared" si="47"/>
        <v/>
      </c>
      <c r="H525" s="168">
        <f t="shared" si="48"/>
        <v>0</v>
      </c>
      <c r="I525" s="168">
        <f t="shared" si="49"/>
        <v>0</v>
      </c>
      <c r="J525" s="168">
        <f t="shared" si="50"/>
        <v>0</v>
      </c>
    </row>
    <row r="526" spans="5:10" x14ac:dyDescent="0.2">
      <c r="E526" s="107" t="str">
        <f t="shared" si="46"/>
        <v/>
      </c>
      <c r="F526" s="110" t="str">
        <f t="shared" si="47"/>
        <v/>
      </c>
      <c r="H526" s="168">
        <f t="shared" si="48"/>
        <v>0</v>
      </c>
      <c r="I526" s="168">
        <f t="shared" si="49"/>
        <v>0</v>
      </c>
      <c r="J526" s="168">
        <f t="shared" si="50"/>
        <v>0</v>
      </c>
    </row>
    <row r="527" spans="5:10" x14ac:dyDescent="0.2">
      <c r="E527" s="107" t="str">
        <f t="shared" si="46"/>
        <v/>
      </c>
      <c r="F527" s="110" t="str">
        <f t="shared" si="47"/>
        <v/>
      </c>
      <c r="H527" s="168">
        <f t="shared" si="48"/>
        <v>0</v>
      </c>
      <c r="I527" s="168">
        <f t="shared" si="49"/>
        <v>0</v>
      </c>
      <c r="J527" s="168">
        <f t="shared" si="50"/>
        <v>0</v>
      </c>
    </row>
    <row r="528" spans="5:10" x14ac:dyDescent="0.2">
      <c r="E528" s="107" t="str">
        <f t="shared" si="46"/>
        <v/>
      </c>
      <c r="F528" s="110" t="str">
        <f t="shared" si="47"/>
        <v/>
      </c>
      <c r="H528" s="168">
        <f t="shared" si="48"/>
        <v>0</v>
      </c>
      <c r="I528" s="168">
        <f t="shared" si="49"/>
        <v>0</v>
      </c>
      <c r="J528" s="168">
        <f t="shared" si="50"/>
        <v>0</v>
      </c>
    </row>
    <row r="529" spans="5:10" x14ac:dyDescent="0.2">
      <c r="E529" s="107" t="str">
        <f t="shared" si="46"/>
        <v/>
      </c>
      <c r="F529" s="110" t="str">
        <f t="shared" si="47"/>
        <v/>
      </c>
      <c r="H529" s="168">
        <f t="shared" si="48"/>
        <v>0</v>
      </c>
      <c r="I529" s="168">
        <f t="shared" si="49"/>
        <v>0</v>
      </c>
      <c r="J529" s="168">
        <f t="shared" si="50"/>
        <v>0</v>
      </c>
    </row>
    <row r="530" spans="5:10" x14ac:dyDescent="0.2">
      <c r="E530" s="107" t="str">
        <f t="shared" si="46"/>
        <v/>
      </c>
      <c r="F530" s="110" t="str">
        <f t="shared" si="47"/>
        <v/>
      </c>
      <c r="H530" s="168">
        <f t="shared" si="48"/>
        <v>0</v>
      </c>
      <c r="I530" s="168">
        <f t="shared" si="49"/>
        <v>0</v>
      </c>
      <c r="J530" s="168">
        <f t="shared" si="50"/>
        <v>0</v>
      </c>
    </row>
    <row r="531" spans="5:10" x14ac:dyDescent="0.2">
      <c r="E531" s="107" t="str">
        <f t="shared" si="46"/>
        <v/>
      </c>
      <c r="F531" s="110" t="str">
        <f t="shared" si="47"/>
        <v/>
      </c>
      <c r="H531" s="168">
        <f t="shared" si="48"/>
        <v>0</v>
      </c>
      <c r="I531" s="168">
        <f t="shared" si="49"/>
        <v>0</v>
      </c>
      <c r="J531" s="168">
        <f t="shared" si="50"/>
        <v>0</v>
      </c>
    </row>
    <row r="532" spans="5:10" x14ac:dyDescent="0.2">
      <c r="E532" s="107" t="str">
        <f t="shared" si="46"/>
        <v/>
      </c>
      <c r="F532" s="110" t="str">
        <f t="shared" si="47"/>
        <v/>
      </c>
      <c r="H532" s="168">
        <f t="shared" si="48"/>
        <v>0</v>
      </c>
      <c r="I532" s="168">
        <f t="shared" si="49"/>
        <v>0</v>
      </c>
      <c r="J532" s="168">
        <f t="shared" si="50"/>
        <v>0</v>
      </c>
    </row>
    <row r="533" spans="5:10" x14ac:dyDescent="0.2">
      <c r="E533" s="107" t="str">
        <f t="shared" si="46"/>
        <v/>
      </c>
      <c r="F533" s="110" t="str">
        <f t="shared" si="47"/>
        <v/>
      </c>
      <c r="H533" s="168">
        <f t="shared" si="48"/>
        <v>0</v>
      </c>
      <c r="I533" s="168">
        <f t="shared" si="49"/>
        <v>0</v>
      </c>
      <c r="J533" s="168">
        <f t="shared" si="50"/>
        <v>0</v>
      </c>
    </row>
    <row r="534" spans="5:10" x14ac:dyDescent="0.2">
      <c r="E534" s="107" t="str">
        <f t="shared" si="46"/>
        <v/>
      </c>
      <c r="F534" s="110" t="str">
        <f t="shared" si="47"/>
        <v/>
      </c>
      <c r="H534" s="168">
        <f t="shared" si="48"/>
        <v>0</v>
      </c>
      <c r="I534" s="168">
        <f t="shared" si="49"/>
        <v>0</v>
      </c>
      <c r="J534" s="168">
        <f t="shared" si="50"/>
        <v>0</v>
      </c>
    </row>
    <row r="535" spans="5:10" x14ac:dyDescent="0.2">
      <c r="E535" s="107" t="str">
        <f t="shared" si="46"/>
        <v/>
      </c>
      <c r="F535" s="110" t="str">
        <f t="shared" si="47"/>
        <v/>
      </c>
      <c r="H535" s="168">
        <f t="shared" si="48"/>
        <v>0</v>
      </c>
      <c r="I535" s="168">
        <f t="shared" si="49"/>
        <v>0</v>
      </c>
      <c r="J535" s="168">
        <f t="shared" si="50"/>
        <v>0</v>
      </c>
    </row>
    <row r="536" spans="5:10" x14ac:dyDescent="0.2">
      <c r="E536" s="107" t="str">
        <f t="shared" si="46"/>
        <v/>
      </c>
      <c r="F536" s="110" t="str">
        <f t="shared" si="47"/>
        <v/>
      </c>
      <c r="H536" s="168">
        <f t="shared" si="48"/>
        <v>0</v>
      </c>
      <c r="I536" s="168">
        <f t="shared" si="49"/>
        <v>0</v>
      </c>
      <c r="J536" s="168">
        <f t="shared" si="50"/>
        <v>0</v>
      </c>
    </row>
    <row r="537" spans="5:10" x14ac:dyDescent="0.2">
      <c r="E537" s="107" t="str">
        <f t="shared" si="46"/>
        <v/>
      </c>
      <c r="F537" s="110" t="str">
        <f t="shared" si="47"/>
        <v/>
      </c>
      <c r="H537" s="168">
        <f t="shared" si="48"/>
        <v>0</v>
      </c>
      <c r="I537" s="168">
        <f t="shared" si="49"/>
        <v>0</v>
      </c>
      <c r="J537" s="168">
        <f t="shared" si="50"/>
        <v>0</v>
      </c>
    </row>
    <row r="538" spans="5:10" x14ac:dyDescent="0.2">
      <c r="E538" s="107" t="str">
        <f t="shared" si="46"/>
        <v/>
      </c>
      <c r="F538" s="110" t="str">
        <f t="shared" si="47"/>
        <v/>
      </c>
      <c r="H538" s="168">
        <f t="shared" si="48"/>
        <v>0</v>
      </c>
      <c r="I538" s="168">
        <f t="shared" si="49"/>
        <v>0</v>
      </c>
      <c r="J538" s="168">
        <f t="shared" si="50"/>
        <v>0</v>
      </c>
    </row>
    <row r="539" spans="5:10" x14ac:dyDescent="0.2">
      <c r="E539" s="107" t="str">
        <f t="shared" si="46"/>
        <v/>
      </c>
      <c r="F539" s="110" t="str">
        <f t="shared" si="47"/>
        <v/>
      </c>
      <c r="H539" s="168">
        <f t="shared" si="48"/>
        <v>0</v>
      </c>
      <c r="I539" s="168">
        <f t="shared" si="49"/>
        <v>0</v>
      </c>
      <c r="J539" s="168">
        <f t="shared" si="50"/>
        <v>0</v>
      </c>
    </row>
    <row r="540" spans="5:10" x14ac:dyDescent="0.2">
      <c r="E540" s="107" t="str">
        <f t="shared" si="46"/>
        <v/>
      </c>
      <c r="F540" s="110" t="str">
        <f t="shared" si="47"/>
        <v/>
      </c>
      <c r="H540" s="168">
        <f t="shared" si="48"/>
        <v>0</v>
      </c>
      <c r="I540" s="168">
        <f t="shared" si="49"/>
        <v>0</v>
      </c>
      <c r="J540" s="168">
        <f t="shared" si="50"/>
        <v>0</v>
      </c>
    </row>
    <row r="541" spans="5:10" x14ac:dyDescent="0.2">
      <c r="E541" s="107" t="str">
        <f t="shared" si="46"/>
        <v/>
      </c>
      <c r="F541" s="110" t="str">
        <f t="shared" si="47"/>
        <v/>
      </c>
      <c r="H541" s="168">
        <f t="shared" si="48"/>
        <v>0</v>
      </c>
      <c r="I541" s="168">
        <f t="shared" si="49"/>
        <v>0</v>
      </c>
      <c r="J541" s="168">
        <f t="shared" si="50"/>
        <v>0</v>
      </c>
    </row>
    <row r="542" spans="5:10" x14ac:dyDescent="0.2">
      <c r="E542" s="107" t="str">
        <f t="shared" si="46"/>
        <v/>
      </c>
      <c r="F542" s="110" t="str">
        <f t="shared" si="47"/>
        <v/>
      </c>
      <c r="H542" s="168">
        <f t="shared" si="48"/>
        <v>0</v>
      </c>
      <c r="I542" s="168">
        <f t="shared" si="49"/>
        <v>0</v>
      </c>
      <c r="J542" s="168">
        <f t="shared" si="50"/>
        <v>0</v>
      </c>
    </row>
    <row r="543" spans="5:10" x14ac:dyDescent="0.2">
      <c r="E543" s="107" t="str">
        <f t="shared" si="46"/>
        <v/>
      </c>
      <c r="F543" s="110" t="str">
        <f t="shared" si="47"/>
        <v/>
      </c>
      <c r="H543" s="168">
        <f t="shared" si="48"/>
        <v>0</v>
      </c>
      <c r="I543" s="168">
        <f t="shared" si="49"/>
        <v>0</v>
      </c>
      <c r="J543" s="168">
        <f t="shared" si="50"/>
        <v>0</v>
      </c>
    </row>
    <row r="544" spans="5:10" x14ac:dyDescent="0.2">
      <c r="E544" s="107" t="str">
        <f t="shared" ref="E544:E607" si="51">IF(C544&gt;0,D544*C544,"")</f>
        <v/>
      </c>
      <c r="F544" s="110" t="str">
        <f t="shared" ref="F544:F607" si="52">IF(C544&gt;0,F543+E544,"")</f>
        <v/>
      </c>
      <c r="H544" s="168">
        <f t="shared" si="48"/>
        <v>0</v>
      </c>
      <c r="I544" s="168">
        <f t="shared" si="49"/>
        <v>0</v>
      </c>
      <c r="J544" s="168">
        <f t="shared" si="50"/>
        <v>0</v>
      </c>
    </row>
    <row r="545" spans="5:10" x14ac:dyDescent="0.2">
      <c r="E545" s="107" t="str">
        <f t="shared" si="51"/>
        <v/>
      </c>
      <c r="F545" s="110" t="str">
        <f t="shared" si="52"/>
        <v/>
      </c>
      <c r="H545" s="168">
        <f t="shared" si="48"/>
        <v>0</v>
      </c>
      <c r="I545" s="168">
        <f t="shared" si="49"/>
        <v>0</v>
      </c>
      <c r="J545" s="168">
        <f t="shared" si="50"/>
        <v>0</v>
      </c>
    </row>
    <row r="546" spans="5:10" x14ac:dyDescent="0.2">
      <c r="E546" s="107" t="str">
        <f t="shared" si="51"/>
        <v/>
      </c>
      <c r="F546" s="110" t="str">
        <f t="shared" si="52"/>
        <v/>
      </c>
      <c r="H546" s="168">
        <f t="shared" si="48"/>
        <v>0</v>
      </c>
      <c r="I546" s="168">
        <f t="shared" si="49"/>
        <v>0</v>
      </c>
      <c r="J546" s="168">
        <f t="shared" si="50"/>
        <v>0</v>
      </c>
    </row>
    <row r="547" spans="5:10" x14ac:dyDescent="0.2">
      <c r="E547" s="107" t="str">
        <f t="shared" si="51"/>
        <v/>
      </c>
      <c r="F547" s="110" t="str">
        <f t="shared" si="52"/>
        <v/>
      </c>
      <c r="H547" s="168">
        <f t="shared" si="48"/>
        <v>0</v>
      </c>
      <c r="I547" s="168">
        <f t="shared" si="49"/>
        <v>0</v>
      </c>
      <c r="J547" s="168">
        <f t="shared" si="50"/>
        <v>0</v>
      </c>
    </row>
    <row r="548" spans="5:10" x14ac:dyDescent="0.2">
      <c r="E548" s="107" t="str">
        <f t="shared" si="51"/>
        <v/>
      </c>
      <c r="F548" s="110" t="str">
        <f t="shared" si="52"/>
        <v/>
      </c>
      <c r="H548" s="168">
        <f t="shared" si="48"/>
        <v>0</v>
      </c>
      <c r="I548" s="168">
        <f t="shared" si="49"/>
        <v>0</v>
      </c>
      <c r="J548" s="168">
        <f t="shared" si="50"/>
        <v>0</v>
      </c>
    </row>
    <row r="549" spans="5:10" x14ac:dyDescent="0.2">
      <c r="E549" s="107" t="str">
        <f t="shared" si="51"/>
        <v/>
      </c>
      <c r="F549" s="110" t="str">
        <f t="shared" si="52"/>
        <v/>
      </c>
      <c r="H549" s="168">
        <f t="shared" si="48"/>
        <v>0</v>
      </c>
      <c r="I549" s="168">
        <f t="shared" si="49"/>
        <v>0</v>
      </c>
      <c r="J549" s="168">
        <f t="shared" si="50"/>
        <v>0</v>
      </c>
    </row>
    <row r="550" spans="5:10" x14ac:dyDescent="0.2">
      <c r="E550" s="107" t="str">
        <f t="shared" si="51"/>
        <v/>
      </c>
      <c r="F550" s="110" t="str">
        <f t="shared" si="52"/>
        <v/>
      </c>
      <c r="H550" s="168">
        <f t="shared" si="48"/>
        <v>0</v>
      </c>
      <c r="I550" s="168">
        <f t="shared" si="49"/>
        <v>0</v>
      </c>
      <c r="J550" s="168">
        <f t="shared" si="50"/>
        <v>0</v>
      </c>
    </row>
    <row r="551" spans="5:10" x14ac:dyDescent="0.2">
      <c r="E551" s="107" t="str">
        <f t="shared" si="51"/>
        <v/>
      </c>
      <c r="F551" s="110" t="str">
        <f t="shared" si="52"/>
        <v/>
      </c>
      <c r="H551" s="168">
        <f t="shared" si="48"/>
        <v>0</v>
      </c>
      <c r="I551" s="168">
        <f t="shared" si="49"/>
        <v>0</v>
      </c>
      <c r="J551" s="168">
        <f t="shared" si="50"/>
        <v>0</v>
      </c>
    </row>
    <row r="552" spans="5:10" x14ac:dyDescent="0.2">
      <c r="E552" s="107" t="str">
        <f t="shared" si="51"/>
        <v/>
      </c>
      <c r="F552" s="110" t="str">
        <f t="shared" si="52"/>
        <v/>
      </c>
      <c r="H552" s="168">
        <f t="shared" si="48"/>
        <v>0</v>
      </c>
      <c r="I552" s="168">
        <f t="shared" si="49"/>
        <v>0</v>
      </c>
      <c r="J552" s="168">
        <f t="shared" si="50"/>
        <v>0</v>
      </c>
    </row>
    <row r="553" spans="5:10" x14ac:dyDescent="0.2">
      <c r="E553" s="107" t="str">
        <f t="shared" si="51"/>
        <v/>
      </c>
      <c r="F553" s="110" t="str">
        <f t="shared" si="52"/>
        <v/>
      </c>
      <c r="H553" s="168">
        <f t="shared" si="48"/>
        <v>0</v>
      </c>
      <c r="I553" s="168">
        <f t="shared" si="49"/>
        <v>0</v>
      </c>
      <c r="J553" s="168">
        <f t="shared" si="50"/>
        <v>0</v>
      </c>
    </row>
    <row r="554" spans="5:10" x14ac:dyDescent="0.2">
      <c r="E554" s="107" t="str">
        <f t="shared" si="51"/>
        <v/>
      </c>
      <c r="F554" s="110" t="str">
        <f t="shared" si="52"/>
        <v/>
      </c>
      <c r="H554" s="168">
        <f t="shared" si="48"/>
        <v>0</v>
      </c>
      <c r="I554" s="168">
        <f t="shared" si="49"/>
        <v>0</v>
      </c>
      <c r="J554" s="168">
        <f t="shared" si="50"/>
        <v>0</v>
      </c>
    </row>
    <row r="555" spans="5:10" x14ac:dyDescent="0.2">
      <c r="E555" s="107" t="str">
        <f t="shared" si="51"/>
        <v/>
      </c>
      <c r="F555" s="110" t="str">
        <f t="shared" si="52"/>
        <v/>
      </c>
      <c r="H555" s="168">
        <f t="shared" si="48"/>
        <v>0</v>
      </c>
      <c r="I555" s="168">
        <f t="shared" si="49"/>
        <v>0</v>
      </c>
      <c r="J555" s="168">
        <f t="shared" si="50"/>
        <v>0</v>
      </c>
    </row>
    <row r="556" spans="5:10" x14ac:dyDescent="0.2">
      <c r="E556" s="107" t="str">
        <f t="shared" si="51"/>
        <v/>
      </c>
      <c r="F556" s="110" t="str">
        <f t="shared" si="52"/>
        <v/>
      </c>
      <c r="H556" s="168">
        <f t="shared" si="48"/>
        <v>0</v>
      </c>
      <c r="I556" s="168">
        <f t="shared" si="49"/>
        <v>0</v>
      </c>
      <c r="J556" s="168">
        <f t="shared" si="50"/>
        <v>0</v>
      </c>
    </row>
    <row r="557" spans="5:10" x14ac:dyDescent="0.2">
      <c r="E557" s="107" t="str">
        <f t="shared" si="51"/>
        <v/>
      </c>
      <c r="F557" s="110" t="str">
        <f t="shared" si="52"/>
        <v/>
      </c>
      <c r="H557" s="168">
        <f t="shared" si="48"/>
        <v>0</v>
      </c>
      <c r="I557" s="168">
        <f t="shared" si="49"/>
        <v>0</v>
      </c>
      <c r="J557" s="168">
        <f t="shared" si="50"/>
        <v>0</v>
      </c>
    </row>
    <row r="558" spans="5:10" x14ac:dyDescent="0.2">
      <c r="E558" s="107" t="str">
        <f t="shared" si="51"/>
        <v/>
      </c>
      <c r="F558" s="110" t="str">
        <f t="shared" si="52"/>
        <v/>
      </c>
      <c r="H558" s="168">
        <f t="shared" si="48"/>
        <v>0</v>
      </c>
      <c r="I558" s="168">
        <f t="shared" si="49"/>
        <v>0</v>
      </c>
      <c r="J558" s="168">
        <f t="shared" si="50"/>
        <v>0</v>
      </c>
    </row>
    <row r="559" spans="5:10" x14ac:dyDescent="0.2">
      <c r="E559" s="107" t="str">
        <f t="shared" si="51"/>
        <v/>
      </c>
      <c r="F559" s="110" t="str">
        <f t="shared" si="52"/>
        <v/>
      </c>
      <c r="H559" s="168">
        <f t="shared" si="48"/>
        <v>0</v>
      </c>
      <c r="I559" s="168">
        <f t="shared" si="49"/>
        <v>0</v>
      </c>
      <c r="J559" s="168">
        <f t="shared" si="50"/>
        <v>0</v>
      </c>
    </row>
    <row r="560" spans="5:10" x14ac:dyDescent="0.2">
      <c r="E560" s="107" t="str">
        <f t="shared" si="51"/>
        <v/>
      </c>
      <c r="F560" s="110" t="str">
        <f t="shared" si="52"/>
        <v/>
      </c>
      <c r="H560" s="168">
        <f t="shared" si="48"/>
        <v>0</v>
      </c>
      <c r="I560" s="168">
        <f t="shared" si="49"/>
        <v>0</v>
      </c>
      <c r="J560" s="168">
        <f t="shared" si="50"/>
        <v>0</v>
      </c>
    </row>
    <row r="561" spans="5:10" x14ac:dyDescent="0.2">
      <c r="E561" s="107" t="str">
        <f t="shared" si="51"/>
        <v/>
      </c>
      <c r="F561" s="110" t="str">
        <f t="shared" si="52"/>
        <v/>
      </c>
      <c r="H561" s="168">
        <f t="shared" si="48"/>
        <v>0</v>
      </c>
      <c r="I561" s="168">
        <f t="shared" si="49"/>
        <v>0</v>
      </c>
      <c r="J561" s="168">
        <f t="shared" si="50"/>
        <v>0</v>
      </c>
    </row>
    <row r="562" spans="5:10" x14ac:dyDescent="0.2">
      <c r="E562" s="107" t="str">
        <f t="shared" si="51"/>
        <v/>
      </c>
      <c r="F562" s="110" t="str">
        <f t="shared" si="52"/>
        <v/>
      </c>
      <c r="H562" s="168">
        <f t="shared" si="48"/>
        <v>0</v>
      </c>
      <c r="I562" s="168">
        <f t="shared" si="49"/>
        <v>0</v>
      </c>
      <c r="J562" s="168">
        <f t="shared" si="50"/>
        <v>0</v>
      </c>
    </row>
    <row r="563" spans="5:10" x14ac:dyDescent="0.2">
      <c r="E563" s="107" t="str">
        <f t="shared" si="51"/>
        <v/>
      </c>
      <c r="F563" s="110" t="str">
        <f t="shared" si="52"/>
        <v/>
      </c>
      <c r="H563" s="168">
        <f t="shared" si="48"/>
        <v>0</v>
      </c>
      <c r="I563" s="168">
        <f t="shared" si="49"/>
        <v>0</v>
      </c>
      <c r="J563" s="168">
        <f t="shared" si="50"/>
        <v>0</v>
      </c>
    </row>
    <row r="564" spans="5:10" x14ac:dyDescent="0.2">
      <c r="E564" s="107" t="str">
        <f t="shared" si="51"/>
        <v/>
      </c>
      <c r="F564" s="110" t="str">
        <f t="shared" si="52"/>
        <v/>
      </c>
      <c r="H564" s="168">
        <f t="shared" si="48"/>
        <v>0</v>
      </c>
      <c r="I564" s="168">
        <f t="shared" si="49"/>
        <v>0</v>
      </c>
      <c r="J564" s="168">
        <f t="shared" si="50"/>
        <v>0</v>
      </c>
    </row>
    <row r="565" spans="5:10" x14ac:dyDescent="0.2">
      <c r="E565" s="107" t="str">
        <f t="shared" si="51"/>
        <v/>
      </c>
      <c r="F565" s="110" t="str">
        <f t="shared" si="52"/>
        <v/>
      </c>
      <c r="H565" s="168">
        <f t="shared" si="48"/>
        <v>0</v>
      </c>
      <c r="I565" s="168">
        <f t="shared" si="49"/>
        <v>0</v>
      </c>
      <c r="J565" s="168">
        <f t="shared" si="50"/>
        <v>0</v>
      </c>
    </row>
    <row r="566" spans="5:10" x14ac:dyDescent="0.2">
      <c r="E566" s="107" t="str">
        <f t="shared" si="51"/>
        <v/>
      </c>
      <c r="F566" s="110" t="str">
        <f t="shared" si="52"/>
        <v/>
      </c>
      <c r="H566" s="168">
        <f t="shared" si="48"/>
        <v>0</v>
      </c>
      <c r="I566" s="168">
        <f t="shared" si="49"/>
        <v>0</v>
      </c>
      <c r="J566" s="168">
        <f t="shared" si="50"/>
        <v>0</v>
      </c>
    </row>
    <row r="567" spans="5:10" x14ac:dyDescent="0.2">
      <c r="E567" s="107" t="str">
        <f t="shared" si="51"/>
        <v/>
      </c>
      <c r="F567" s="110" t="str">
        <f t="shared" si="52"/>
        <v/>
      </c>
      <c r="H567" s="168">
        <f t="shared" si="48"/>
        <v>0</v>
      </c>
      <c r="I567" s="168">
        <f t="shared" si="49"/>
        <v>0</v>
      </c>
      <c r="J567" s="168">
        <f t="shared" si="50"/>
        <v>0</v>
      </c>
    </row>
    <row r="568" spans="5:10" x14ac:dyDescent="0.2">
      <c r="E568" s="107" t="str">
        <f t="shared" si="51"/>
        <v/>
      </c>
      <c r="F568" s="110" t="str">
        <f t="shared" si="52"/>
        <v/>
      </c>
      <c r="H568" s="168">
        <f t="shared" si="48"/>
        <v>0</v>
      </c>
      <c r="I568" s="168">
        <f t="shared" si="49"/>
        <v>0</v>
      </c>
      <c r="J568" s="168">
        <f t="shared" si="50"/>
        <v>0</v>
      </c>
    </row>
    <row r="569" spans="5:10" x14ac:dyDescent="0.2">
      <c r="E569" s="107" t="str">
        <f t="shared" si="51"/>
        <v/>
      </c>
      <c r="F569" s="110" t="str">
        <f t="shared" si="52"/>
        <v/>
      </c>
      <c r="H569" s="168">
        <f t="shared" si="48"/>
        <v>0</v>
      </c>
      <c r="I569" s="168">
        <f t="shared" si="49"/>
        <v>0</v>
      </c>
      <c r="J569" s="168">
        <f t="shared" si="50"/>
        <v>0</v>
      </c>
    </row>
    <row r="570" spans="5:10" x14ac:dyDescent="0.2">
      <c r="E570" s="107" t="str">
        <f t="shared" si="51"/>
        <v/>
      </c>
      <c r="F570" s="110" t="str">
        <f t="shared" si="52"/>
        <v/>
      </c>
      <c r="H570" s="168">
        <f t="shared" si="48"/>
        <v>0</v>
      </c>
      <c r="I570" s="168">
        <f t="shared" si="49"/>
        <v>0</v>
      </c>
      <c r="J570" s="168">
        <f t="shared" si="50"/>
        <v>0</v>
      </c>
    </row>
    <row r="571" spans="5:10" x14ac:dyDescent="0.2">
      <c r="E571" s="107" t="str">
        <f t="shared" si="51"/>
        <v/>
      </c>
      <c r="F571" s="110" t="str">
        <f t="shared" si="52"/>
        <v/>
      </c>
      <c r="H571" s="168">
        <f t="shared" si="48"/>
        <v>0</v>
      </c>
      <c r="I571" s="168">
        <f t="shared" si="49"/>
        <v>0</v>
      </c>
      <c r="J571" s="168">
        <f t="shared" si="50"/>
        <v>0</v>
      </c>
    </row>
    <row r="572" spans="5:10" x14ac:dyDescent="0.2">
      <c r="E572" s="107" t="str">
        <f t="shared" si="51"/>
        <v/>
      </c>
      <c r="F572" s="110" t="str">
        <f t="shared" si="52"/>
        <v/>
      </c>
      <c r="H572" s="168">
        <f t="shared" si="48"/>
        <v>0</v>
      </c>
      <c r="I572" s="168">
        <f t="shared" si="49"/>
        <v>0</v>
      </c>
      <c r="J572" s="168">
        <f t="shared" si="50"/>
        <v>0</v>
      </c>
    </row>
    <row r="573" spans="5:10" x14ac:dyDescent="0.2">
      <c r="E573" s="107" t="str">
        <f t="shared" si="51"/>
        <v/>
      </c>
      <c r="F573" s="110" t="str">
        <f t="shared" si="52"/>
        <v/>
      </c>
      <c r="H573" s="168">
        <f t="shared" si="48"/>
        <v>0</v>
      </c>
      <c r="I573" s="168">
        <f t="shared" si="49"/>
        <v>0</v>
      </c>
      <c r="J573" s="168">
        <f t="shared" si="50"/>
        <v>0</v>
      </c>
    </row>
    <row r="574" spans="5:10" x14ac:dyDescent="0.2">
      <c r="E574" s="107" t="str">
        <f t="shared" si="51"/>
        <v/>
      </c>
      <c r="F574" s="110" t="str">
        <f t="shared" si="52"/>
        <v/>
      </c>
      <c r="H574" s="168">
        <f t="shared" si="48"/>
        <v>0</v>
      </c>
      <c r="I574" s="168">
        <f t="shared" si="49"/>
        <v>0</v>
      </c>
      <c r="J574" s="168">
        <f t="shared" si="50"/>
        <v>0</v>
      </c>
    </row>
    <row r="575" spans="5:10" x14ac:dyDescent="0.2">
      <c r="E575" s="107" t="str">
        <f t="shared" si="51"/>
        <v/>
      </c>
      <c r="F575" s="110" t="str">
        <f t="shared" si="52"/>
        <v/>
      </c>
      <c r="H575" s="168">
        <f t="shared" si="48"/>
        <v>0</v>
      </c>
      <c r="I575" s="168">
        <f t="shared" si="49"/>
        <v>0</v>
      </c>
      <c r="J575" s="168">
        <f t="shared" si="50"/>
        <v>0</v>
      </c>
    </row>
    <row r="576" spans="5:10" x14ac:dyDescent="0.2">
      <c r="E576" s="107" t="str">
        <f t="shared" si="51"/>
        <v/>
      </c>
      <c r="F576" s="110" t="str">
        <f t="shared" si="52"/>
        <v/>
      </c>
      <c r="H576" s="168">
        <f t="shared" si="48"/>
        <v>0</v>
      </c>
      <c r="I576" s="168">
        <f t="shared" si="49"/>
        <v>0</v>
      </c>
      <c r="J576" s="168">
        <f t="shared" si="50"/>
        <v>0</v>
      </c>
    </row>
    <row r="577" spans="5:10" x14ac:dyDescent="0.2">
      <c r="E577" s="107" t="str">
        <f t="shared" si="51"/>
        <v/>
      </c>
      <c r="F577" s="110" t="str">
        <f t="shared" si="52"/>
        <v/>
      </c>
      <c r="H577" s="168">
        <f t="shared" si="48"/>
        <v>0</v>
      </c>
      <c r="I577" s="168">
        <f t="shared" si="49"/>
        <v>0</v>
      </c>
      <c r="J577" s="168">
        <f t="shared" si="50"/>
        <v>0</v>
      </c>
    </row>
    <row r="578" spans="5:10" x14ac:dyDescent="0.2">
      <c r="E578" s="107" t="str">
        <f t="shared" si="51"/>
        <v/>
      </c>
      <c r="F578" s="110" t="str">
        <f t="shared" si="52"/>
        <v/>
      </c>
      <c r="H578" s="168">
        <f t="shared" si="48"/>
        <v>0</v>
      </c>
      <c r="I578" s="168">
        <f t="shared" si="49"/>
        <v>0</v>
      </c>
      <c r="J578" s="168">
        <f t="shared" si="50"/>
        <v>0</v>
      </c>
    </row>
    <row r="579" spans="5:10" x14ac:dyDescent="0.2">
      <c r="E579" s="107" t="str">
        <f t="shared" si="51"/>
        <v/>
      </c>
      <c r="F579" s="110" t="str">
        <f t="shared" si="52"/>
        <v/>
      </c>
      <c r="H579" s="168">
        <f t="shared" si="48"/>
        <v>0</v>
      </c>
      <c r="I579" s="168">
        <f t="shared" si="49"/>
        <v>0</v>
      </c>
      <c r="J579" s="168">
        <f t="shared" si="50"/>
        <v>0</v>
      </c>
    </row>
    <row r="580" spans="5:10" x14ac:dyDescent="0.2">
      <c r="E580" s="107" t="str">
        <f t="shared" si="51"/>
        <v/>
      </c>
      <c r="F580" s="110" t="str">
        <f t="shared" si="52"/>
        <v/>
      </c>
      <c r="H580" s="168">
        <f t="shared" si="48"/>
        <v>0</v>
      </c>
      <c r="I580" s="168">
        <f t="shared" si="49"/>
        <v>0</v>
      </c>
      <c r="J580" s="168">
        <f t="shared" si="50"/>
        <v>0</v>
      </c>
    </row>
    <row r="581" spans="5:10" x14ac:dyDescent="0.2">
      <c r="E581" s="107" t="str">
        <f t="shared" si="51"/>
        <v/>
      </c>
      <c r="F581" s="110" t="str">
        <f t="shared" si="52"/>
        <v/>
      </c>
      <c r="H581" s="168">
        <f t="shared" si="48"/>
        <v>0</v>
      </c>
      <c r="I581" s="168">
        <f t="shared" si="49"/>
        <v>0</v>
      </c>
      <c r="J581" s="168">
        <f t="shared" si="50"/>
        <v>0</v>
      </c>
    </row>
    <row r="582" spans="5:10" x14ac:dyDescent="0.2">
      <c r="E582" s="107" t="str">
        <f t="shared" si="51"/>
        <v/>
      </c>
      <c r="F582" s="110" t="str">
        <f t="shared" si="52"/>
        <v/>
      </c>
      <c r="H582" s="168">
        <f t="shared" si="48"/>
        <v>0</v>
      </c>
      <c r="I582" s="168">
        <f t="shared" si="49"/>
        <v>0</v>
      </c>
      <c r="J582" s="168">
        <f t="shared" si="50"/>
        <v>0</v>
      </c>
    </row>
    <row r="583" spans="5:10" x14ac:dyDescent="0.2">
      <c r="E583" s="107" t="str">
        <f t="shared" si="51"/>
        <v/>
      </c>
      <c r="F583" s="110" t="str">
        <f t="shared" si="52"/>
        <v/>
      </c>
      <c r="H583" s="168">
        <f t="shared" si="48"/>
        <v>0</v>
      </c>
      <c r="I583" s="168">
        <f t="shared" si="49"/>
        <v>0</v>
      </c>
      <c r="J583" s="168">
        <f t="shared" si="50"/>
        <v>0</v>
      </c>
    </row>
    <row r="584" spans="5:10" x14ac:dyDescent="0.2">
      <c r="E584" s="107" t="str">
        <f t="shared" si="51"/>
        <v/>
      </c>
      <c r="F584" s="110" t="str">
        <f t="shared" si="52"/>
        <v/>
      </c>
      <c r="H584" s="168">
        <f t="shared" ref="H584:H647" si="53">IF(YEAR($A584)=2008,$D584*$C584,0)</f>
        <v>0</v>
      </c>
      <c r="I584" s="168">
        <f t="shared" ref="I584:I647" si="54">IF(YEAR($A584)=2009,$D584*$C584,0)</f>
        <v>0</v>
      </c>
      <c r="J584" s="168">
        <f t="shared" si="50"/>
        <v>0</v>
      </c>
    </row>
    <row r="585" spans="5:10" x14ac:dyDescent="0.2">
      <c r="E585" s="107" t="str">
        <f t="shared" si="51"/>
        <v/>
      </c>
      <c r="F585" s="110" t="str">
        <f t="shared" si="52"/>
        <v/>
      </c>
      <c r="H585" s="168">
        <f t="shared" si="53"/>
        <v>0</v>
      </c>
      <c r="I585" s="168">
        <f t="shared" si="54"/>
        <v>0</v>
      </c>
      <c r="J585" s="168">
        <f t="shared" ref="J585:J648" si="55">IF(YEAR($A585)=2010,$D585*$C585,0)</f>
        <v>0</v>
      </c>
    </row>
    <row r="586" spans="5:10" x14ac:dyDescent="0.2">
      <c r="E586" s="107" t="str">
        <f t="shared" si="51"/>
        <v/>
      </c>
      <c r="F586" s="110" t="str">
        <f t="shared" si="52"/>
        <v/>
      </c>
      <c r="H586" s="168">
        <f t="shared" si="53"/>
        <v>0</v>
      </c>
      <c r="I586" s="168">
        <f t="shared" si="54"/>
        <v>0</v>
      </c>
      <c r="J586" s="168">
        <f t="shared" si="55"/>
        <v>0</v>
      </c>
    </row>
    <row r="587" spans="5:10" x14ac:dyDescent="0.2">
      <c r="E587" s="107" t="str">
        <f t="shared" si="51"/>
        <v/>
      </c>
      <c r="F587" s="110" t="str">
        <f t="shared" si="52"/>
        <v/>
      </c>
      <c r="H587" s="168">
        <f t="shared" si="53"/>
        <v>0</v>
      </c>
      <c r="I587" s="168">
        <f t="shared" si="54"/>
        <v>0</v>
      </c>
      <c r="J587" s="168">
        <f t="shared" si="55"/>
        <v>0</v>
      </c>
    </row>
    <row r="588" spans="5:10" x14ac:dyDescent="0.2">
      <c r="E588" s="107" t="str">
        <f t="shared" si="51"/>
        <v/>
      </c>
      <c r="F588" s="110" t="str">
        <f t="shared" si="52"/>
        <v/>
      </c>
      <c r="H588" s="168">
        <f t="shared" si="53"/>
        <v>0</v>
      </c>
      <c r="I588" s="168">
        <f t="shared" si="54"/>
        <v>0</v>
      </c>
      <c r="J588" s="168">
        <f t="shared" si="55"/>
        <v>0</v>
      </c>
    </row>
    <row r="589" spans="5:10" x14ac:dyDescent="0.2">
      <c r="E589" s="107" t="str">
        <f t="shared" si="51"/>
        <v/>
      </c>
      <c r="F589" s="110" t="str">
        <f t="shared" si="52"/>
        <v/>
      </c>
      <c r="H589" s="168">
        <f t="shared" si="53"/>
        <v>0</v>
      </c>
      <c r="I589" s="168">
        <f t="shared" si="54"/>
        <v>0</v>
      </c>
      <c r="J589" s="168">
        <f t="shared" si="55"/>
        <v>0</v>
      </c>
    </row>
    <row r="590" spans="5:10" x14ac:dyDescent="0.2">
      <c r="E590" s="107" t="str">
        <f t="shared" si="51"/>
        <v/>
      </c>
      <c r="F590" s="110" t="str">
        <f t="shared" si="52"/>
        <v/>
      </c>
      <c r="H590" s="168">
        <f t="shared" si="53"/>
        <v>0</v>
      </c>
      <c r="I590" s="168">
        <f t="shared" si="54"/>
        <v>0</v>
      </c>
      <c r="J590" s="168">
        <f t="shared" si="55"/>
        <v>0</v>
      </c>
    </row>
    <row r="591" spans="5:10" x14ac:dyDescent="0.2">
      <c r="E591" s="107" t="str">
        <f t="shared" si="51"/>
        <v/>
      </c>
      <c r="F591" s="110" t="str">
        <f t="shared" si="52"/>
        <v/>
      </c>
      <c r="H591" s="168">
        <f t="shared" si="53"/>
        <v>0</v>
      </c>
      <c r="I591" s="168">
        <f t="shared" si="54"/>
        <v>0</v>
      </c>
      <c r="J591" s="168">
        <f t="shared" si="55"/>
        <v>0</v>
      </c>
    </row>
    <row r="592" spans="5:10" x14ac:dyDescent="0.2">
      <c r="E592" s="107" t="str">
        <f t="shared" si="51"/>
        <v/>
      </c>
      <c r="F592" s="110" t="str">
        <f t="shared" si="52"/>
        <v/>
      </c>
      <c r="H592" s="168">
        <f t="shared" si="53"/>
        <v>0</v>
      </c>
      <c r="I592" s="168">
        <f t="shared" si="54"/>
        <v>0</v>
      </c>
      <c r="J592" s="168">
        <f t="shared" si="55"/>
        <v>0</v>
      </c>
    </row>
    <row r="593" spans="5:10" x14ac:dyDescent="0.2">
      <c r="E593" s="107" t="str">
        <f t="shared" si="51"/>
        <v/>
      </c>
      <c r="F593" s="110" t="str">
        <f t="shared" si="52"/>
        <v/>
      </c>
      <c r="H593" s="168">
        <f t="shared" si="53"/>
        <v>0</v>
      </c>
      <c r="I593" s="168">
        <f t="shared" si="54"/>
        <v>0</v>
      </c>
      <c r="J593" s="168">
        <f t="shared" si="55"/>
        <v>0</v>
      </c>
    </row>
    <row r="594" spans="5:10" x14ac:dyDescent="0.2">
      <c r="E594" s="107" t="str">
        <f t="shared" si="51"/>
        <v/>
      </c>
      <c r="F594" s="110" t="str">
        <f t="shared" si="52"/>
        <v/>
      </c>
      <c r="H594" s="168">
        <f t="shared" si="53"/>
        <v>0</v>
      </c>
      <c r="I594" s="168">
        <f t="shared" si="54"/>
        <v>0</v>
      </c>
      <c r="J594" s="168">
        <f t="shared" si="55"/>
        <v>0</v>
      </c>
    </row>
    <row r="595" spans="5:10" x14ac:dyDescent="0.2">
      <c r="E595" s="107" t="str">
        <f t="shared" si="51"/>
        <v/>
      </c>
      <c r="F595" s="110" t="str">
        <f t="shared" si="52"/>
        <v/>
      </c>
      <c r="H595" s="168">
        <f t="shared" si="53"/>
        <v>0</v>
      </c>
      <c r="I595" s="168">
        <f t="shared" si="54"/>
        <v>0</v>
      </c>
      <c r="J595" s="168">
        <f t="shared" si="55"/>
        <v>0</v>
      </c>
    </row>
    <row r="596" spans="5:10" x14ac:dyDescent="0.2">
      <c r="E596" s="107" t="str">
        <f t="shared" si="51"/>
        <v/>
      </c>
      <c r="F596" s="110" t="str">
        <f t="shared" si="52"/>
        <v/>
      </c>
      <c r="H596" s="168">
        <f t="shared" si="53"/>
        <v>0</v>
      </c>
      <c r="I596" s="168">
        <f t="shared" si="54"/>
        <v>0</v>
      </c>
      <c r="J596" s="168">
        <f t="shared" si="55"/>
        <v>0</v>
      </c>
    </row>
    <row r="597" spans="5:10" x14ac:dyDescent="0.2">
      <c r="E597" s="107" t="str">
        <f t="shared" si="51"/>
        <v/>
      </c>
      <c r="F597" s="110" t="str">
        <f t="shared" si="52"/>
        <v/>
      </c>
      <c r="H597" s="168">
        <f t="shared" si="53"/>
        <v>0</v>
      </c>
      <c r="I597" s="168">
        <f t="shared" si="54"/>
        <v>0</v>
      </c>
      <c r="J597" s="168">
        <f t="shared" si="55"/>
        <v>0</v>
      </c>
    </row>
    <row r="598" spans="5:10" x14ac:dyDescent="0.2">
      <c r="E598" s="107" t="str">
        <f t="shared" si="51"/>
        <v/>
      </c>
      <c r="F598" s="110" t="str">
        <f t="shared" si="52"/>
        <v/>
      </c>
      <c r="H598" s="168">
        <f t="shared" si="53"/>
        <v>0</v>
      </c>
      <c r="I598" s="168">
        <f t="shared" si="54"/>
        <v>0</v>
      </c>
      <c r="J598" s="168">
        <f t="shared" si="55"/>
        <v>0</v>
      </c>
    </row>
    <row r="599" spans="5:10" x14ac:dyDescent="0.2">
      <c r="E599" s="107" t="str">
        <f t="shared" si="51"/>
        <v/>
      </c>
      <c r="F599" s="110" t="str">
        <f t="shared" si="52"/>
        <v/>
      </c>
      <c r="H599" s="168">
        <f t="shared" si="53"/>
        <v>0</v>
      </c>
      <c r="I599" s="168">
        <f t="shared" si="54"/>
        <v>0</v>
      </c>
      <c r="J599" s="168">
        <f t="shared" si="55"/>
        <v>0</v>
      </c>
    </row>
    <row r="600" spans="5:10" x14ac:dyDescent="0.2">
      <c r="E600" s="107" t="str">
        <f t="shared" si="51"/>
        <v/>
      </c>
      <c r="F600" s="110" t="str">
        <f t="shared" si="52"/>
        <v/>
      </c>
      <c r="H600" s="168">
        <f t="shared" si="53"/>
        <v>0</v>
      </c>
      <c r="I600" s="168">
        <f t="shared" si="54"/>
        <v>0</v>
      </c>
      <c r="J600" s="168">
        <f t="shared" si="55"/>
        <v>0</v>
      </c>
    </row>
    <row r="601" spans="5:10" x14ac:dyDescent="0.2">
      <c r="E601" s="107" t="str">
        <f t="shared" si="51"/>
        <v/>
      </c>
      <c r="F601" s="110" t="str">
        <f t="shared" si="52"/>
        <v/>
      </c>
      <c r="H601" s="168">
        <f t="shared" si="53"/>
        <v>0</v>
      </c>
      <c r="I601" s="168">
        <f t="shared" si="54"/>
        <v>0</v>
      </c>
      <c r="J601" s="168">
        <f t="shared" si="55"/>
        <v>0</v>
      </c>
    </row>
    <row r="602" spans="5:10" x14ac:dyDescent="0.2">
      <c r="E602" s="107" t="str">
        <f t="shared" si="51"/>
        <v/>
      </c>
      <c r="F602" s="110" t="str">
        <f t="shared" si="52"/>
        <v/>
      </c>
      <c r="H602" s="168">
        <f t="shared" si="53"/>
        <v>0</v>
      </c>
      <c r="I602" s="168">
        <f t="shared" si="54"/>
        <v>0</v>
      </c>
      <c r="J602" s="168">
        <f t="shared" si="55"/>
        <v>0</v>
      </c>
    </row>
    <row r="603" spans="5:10" x14ac:dyDescent="0.2">
      <c r="E603" s="107" t="str">
        <f t="shared" si="51"/>
        <v/>
      </c>
      <c r="F603" s="110" t="str">
        <f t="shared" si="52"/>
        <v/>
      </c>
      <c r="H603" s="168">
        <f t="shared" si="53"/>
        <v>0</v>
      </c>
      <c r="I603" s="168">
        <f t="shared" si="54"/>
        <v>0</v>
      </c>
      <c r="J603" s="168">
        <f t="shared" si="55"/>
        <v>0</v>
      </c>
    </row>
    <row r="604" spans="5:10" x14ac:dyDescent="0.2">
      <c r="E604" s="107" t="str">
        <f t="shared" si="51"/>
        <v/>
      </c>
      <c r="F604" s="110" t="str">
        <f t="shared" si="52"/>
        <v/>
      </c>
      <c r="H604" s="168">
        <f t="shared" si="53"/>
        <v>0</v>
      </c>
      <c r="I604" s="168">
        <f t="shared" si="54"/>
        <v>0</v>
      </c>
      <c r="J604" s="168">
        <f t="shared" si="55"/>
        <v>0</v>
      </c>
    </row>
    <row r="605" spans="5:10" x14ac:dyDescent="0.2">
      <c r="E605" s="107" t="str">
        <f t="shared" si="51"/>
        <v/>
      </c>
      <c r="F605" s="110" t="str">
        <f t="shared" si="52"/>
        <v/>
      </c>
      <c r="H605" s="168">
        <f t="shared" si="53"/>
        <v>0</v>
      </c>
      <c r="I605" s="168">
        <f t="shared" si="54"/>
        <v>0</v>
      </c>
      <c r="J605" s="168">
        <f t="shared" si="55"/>
        <v>0</v>
      </c>
    </row>
    <row r="606" spans="5:10" x14ac:dyDescent="0.2">
      <c r="E606" s="107" t="str">
        <f t="shared" si="51"/>
        <v/>
      </c>
      <c r="F606" s="110" t="str">
        <f t="shared" si="52"/>
        <v/>
      </c>
      <c r="H606" s="168">
        <f t="shared" si="53"/>
        <v>0</v>
      </c>
      <c r="I606" s="168">
        <f t="shared" si="54"/>
        <v>0</v>
      </c>
      <c r="J606" s="168">
        <f t="shared" si="55"/>
        <v>0</v>
      </c>
    </row>
    <row r="607" spans="5:10" x14ac:dyDescent="0.2">
      <c r="E607" s="107" t="str">
        <f t="shared" si="51"/>
        <v/>
      </c>
      <c r="F607" s="110" t="str">
        <f t="shared" si="52"/>
        <v/>
      </c>
      <c r="H607" s="168">
        <f t="shared" si="53"/>
        <v>0</v>
      </c>
      <c r="I607" s="168">
        <f t="shared" si="54"/>
        <v>0</v>
      </c>
      <c r="J607" s="168">
        <f t="shared" si="55"/>
        <v>0</v>
      </c>
    </row>
    <row r="608" spans="5:10" x14ac:dyDescent="0.2">
      <c r="E608" s="107" t="str">
        <f t="shared" ref="E608:E671" si="56">IF(C608&gt;0,D608*C608,"")</f>
        <v/>
      </c>
      <c r="F608" s="110" t="str">
        <f t="shared" ref="F608:F671" si="57">IF(C608&gt;0,F607+E608,"")</f>
        <v/>
      </c>
      <c r="H608" s="168">
        <f t="shared" si="53"/>
        <v>0</v>
      </c>
      <c r="I608" s="168">
        <f t="shared" si="54"/>
        <v>0</v>
      </c>
      <c r="J608" s="168">
        <f t="shared" si="55"/>
        <v>0</v>
      </c>
    </row>
    <row r="609" spans="5:10" x14ac:dyDescent="0.2">
      <c r="E609" s="107" t="str">
        <f t="shared" si="56"/>
        <v/>
      </c>
      <c r="F609" s="110" t="str">
        <f t="shared" si="57"/>
        <v/>
      </c>
      <c r="H609" s="168">
        <f t="shared" si="53"/>
        <v>0</v>
      </c>
      <c r="I609" s="168">
        <f t="shared" si="54"/>
        <v>0</v>
      </c>
      <c r="J609" s="168">
        <f t="shared" si="55"/>
        <v>0</v>
      </c>
    </row>
    <row r="610" spans="5:10" x14ac:dyDescent="0.2">
      <c r="E610" s="107" t="str">
        <f t="shared" si="56"/>
        <v/>
      </c>
      <c r="F610" s="110" t="str">
        <f t="shared" si="57"/>
        <v/>
      </c>
      <c r="H610" s="168">
        <f t="shared" si="53"/>
        <v>0</v>
      </c>
      <c r="I610" s="168">
        <f t="shared" si="54"/>
        <v>0</v>
      </c>
      <c r="J610" s="168">
        <f t="shared" si="55"/>
        <v>0</v>
      </c>
    </row>
    <row r="611" spans="5:10" x14ac:dyDescent="0.2">
      <c r="E611" s="107" t="str">
        <f t="shared" si="56"/>
        <v/>
      </c>
      <c r="F611" s="110" t="str">
        <f t="shared" si="57"/>
        <v/>
      </c>
      <c r="H611" s="168">
        <f t="shared" si="53"/>
        <v>0</v>
      </c>
      <c r="I611" s="168">
        <f t="shared" si="54"/>
        <v>0</v>
      </c>
      <c r="J611" s="168">
        <f t="shared" si="55"/>
        <v>0</v>
      </c>
    </row>
    <row r="612" spans="5:10" x14ac:dyDescent="0.2">
      <c r="E612" s="107" t="str">
        <f t="shared" si="56"/>
        <v/>
      </c>
      <c r="F612" s="110" t="str">
        <f t="shared" si="57"/>
        <v/>
      </c>
      <c r="H612" s="168">
        <f t="shared" si="53"/>
        <v>0</v>
      </c>
      <c r="I612" s="168">
        <f t="shared" si="54"/>
        <v>0</v>
      </c>
      <c r="J612" s="168">
        <f t="shared" si="55"/>
        <v>0</v>
      </c>
    </row>
    <row r="613" spans="5:10" x14ac:dyDescent="0.2">
      <c r="E613" s="107" t="str">
        <f t="shared" si="56"/>
        <v/>
      </c>
      <c r="F613" s="110" t="str">
        <f t="shared" si="57"/>
        <v/>
      </c>
      <c r="H613" s="168">
        <f t="shared" si="53"/>
        <v>0</v>
      </c>
      <c r="I613" s="168">
        <f t="shared" si="54"/>
        <v>0</v>
      </c>
      <c r="J613" s="168">
        <f t="shared" si="55"/>
        <v>0</v>
      </c>
    </row>
    <row r="614" spans="5:10" x14ac:dyDescent="0.2">
      <c r="E614" s="107" t="str">
        <f t="shared" si="56"/>
        <v/>
      </c>
      <c r="F614" s="110" t="str">
        <f t="shared" si="57"/>
        <v/>
      </c>
      <c r="H614" s="168">
        <f t="shared" si="53"/>
        <v>0</v>
      </c>
      <c r="I614" s="168">
        <f t="shared" si="54"/>
        <v>0</v>
      </c>
      <c r="J614" s="168">
        <f t="shared" si="55"/>
        <v>0</v>
      </c>
    </row>
    <row r="615" spans="5:10" x14ac:dyDescent="0.2">
      <c r="E615" s="107" t="str">
        <f t="shared" si="56"/>
        <v/>
      </c>
      <c r="F615" s="110" t="str">
        <f t="shared" si="57"/>
        <v/>
      </c>
      <c r="H615" s="168">
        <f t="shared" si="53"/>
        <v>0</v>
      </c>
      <c r="I615" s="168">
        <f t="shared" si="54"/>
        <v>0</v>
      </c>
      <c r="J615" s="168">
        <f t="shared" si="55"/>
        <v>0</v>
      </c>
    </row>
    <row r="616" spans="5:10" x14ac:dyDescent="0.2">
      <c r="E616" s="107" t="str">
        <f t="shared" si="56"/>
        <v/>
      </c>
      <c r="F616" s="110" t="str">
        <f t="shared" si="57"/>
        <v/>
      </c>
      <c r="H616" s="168">
        <f t="shared" si="53"/>
        <v>0</v>
      </c>
      <c r="I616" s="168">
        <f t="shared" si="54"/>
        <v>0</v>
      </c>
      <c r="J616" s="168">
        <f t="shared" si="55"/>
        <v>0</v>
      </c>
    </row>
    <row r="617" spans="5:10" x14ac:dyDescent="0.2">
      <c r="E617" s="107" t="str">
        <f t="shared" si="56"/>
        <v/>
      </c>
      <c r="F617" s="110" t="str">
        <f t="shared" si="57"/>
        <v/>
      </c>
      <c r="H617" s="168">
        <f t="shared" si="53"/>
        <v>0</v>
      </c>
      <c r="I617" s="168">
        <f t="shared" si="54"/>
        <v>0</v>
      </c>
      <c r="J617" s="168">
        <f t="shared" si="55"/>
        <v>0</v>
      </c>
    </row>
    <row r="618" spans="5:10" x14ac:dyDescent="0.2">
      <c r="E618" s="107" t="str">
        <f t="shared" si="56"/>
        <v/>
      </c>
      <c r="F618" s="110" t="str">
        <f t="shared" si="57"/>
        <v/>
      </c>
      <c r="H618" s="168">
        <f t="shared" si="53"/>
        <v>0</v>
      </c>
      <c r="I618" s="168">
        <f t="shared" si="54"/>
        <v>0</v>
      </c>
      <c r="J618" s="168">
        <f t="shared" si="55"/>
        <v>0</v>
      </c>
    </row>
    <row r="619" spans="5:10" x14ac:dyDescent="0.2">
      <c r="E619" s="107" t="str">
        <f t="shared" si="56"/>
        <v/>
      </c>
      <c r="F619" s="110" t="str">
        <f t="shared" si="57"/>
        <v/>
      </c>
      <c r="H619" s="168">
        <f t="shared" si="53"/>
        <v>0</v>
      </c>
      <c r="I619" s="168">
        <f t="shared" si="54"/>
        <v>0</v>
      </c>
      <c r="J619" s="168">
        <f t="shared" si="55"/>
        <v>0</v>
      </c>
    </row>
    <row r="620" spans="5:10" x14ac:dyDescent="0.2">
      <c r="E620" s="107" t="str">
        <f t="shared" si="56"/>
        <v/>
      </c>
      <c r="F620" s="110" t="str">
        <f t="shared" si="57"/>
        <v/>
      </c>
      <c r="H620" s="168">
        <f t="shared" si="53"/>
        <v>0</v>
      </c>
      <c r="I620" s="168">
        <f t="shared" si="54"/>
        <v>0</v>
      </c>
      <c r="J620" s="168">
        <f t="shared" si="55"/>
        <v>0</v>
      </c>
    </row>
    <row r="621" spans="5:10" x14ac:dyDescent="0.2">
      <c r="E621" s="107" t="str">
        <f t="shared" si="56"/>
        <v/>
      </c>
      <c r="F621" s="110" t="str">
        <f t="shared" si="57"/>
        <v/>
      </c>
      <c r="H621" s="168">
        <f t="shared" si="53"/>
        <v>0</v>
      </c>
      <c r="I621" s="168">
        <f t="shared" si="54"/>
        <v>0</v>
      </c>
      <c r="J621" s="168">
        <f t="shared" si="55"/>
        <v>0</v>
      </c>
    </row>
    <row r="622" spans="5:10" x14ac:dyDescent="0.2">
      <c r="E622" s="107" t="str">
        <f t="shared" si="56"/>
        <v/>
      </c>
      <c r="F622" s="110" t="str">
        <f t="shared" si="57"/>
        <v/>
      </c>
      <c r="H622" s="168">
        <f t="shared" si="53"/>
        <v>0</v>
      </c>
      <c r="I622" s="168">
        <f t="shared" si="54"/>
        <v>0</v>
      </c>
      <c r="J622" s="168">
        <f t="shared" si="55"/>
        <v>0</v>
      </c>
    </row>
    <row r="623" spans="5:10" x14ac:dyDescent="0.2">
      <c r="E623" s="107" t="str">
        <f t="shared" si="56"/>
        <v/>
      </c>
      <c r="F623" s="110" t="str">
        <f t="shared" si="57"/>
        <v/>
      </c>
      <c r="H623" s="168">
        <f t="shared" si="53"/>
        <v>0</v>
      </c>
      <c r="I623" s="168">
        <f t="shared" si="54"/>
        <v>0</v>
      </c>
      <c r="J623" s="168">
        <f t="shared" si="55"/>
        <v>0</v>
      </c>
    </row>
    <row r="624" spans="5:10" x14ac:dyDescent="0.2">
      <c r="E624" s="107" t="str">
        <f t="shared" si="56"/>
        <v/>
      </c>
      <c r="F624" s="110" t="str">
        <f t="shared" si="57"/>
        <v/>
      </c>
      <c r="H624" s="168">
        <f t="shared" si="53"/>
        <v>0</v>
      </c>
      <c r="I624" s="168">
        <f t="shared" si="54"/>
        <v>0</v>
      </c>
      <c r="J624" s="168">
        <f t="shared" si="55"/>
        <v>0</v>
      </c>
    </row>
    <row r="625" spans="5:10" x14ac:dyDescent="0.2">
      <c r="E625" s="107" t="str">
        <f t="shared" si="56"/>
        <v/>
      </c>
      <c r="F625" s="110" t="str">
        <f t="shared" si="57"/>
        <v/>
      </c>
      <c r="H625" s="168">
        <f t="shared" si="53"/>
        <v>0</v>
      </c>
      <c r="I625" s="168">
        <f t="shared" si="54"/>
        <v>0</v>
      </c>
      <c r="J625" s="168">
        <f t="shared" si="55"/>
        <v>0</v>
      </c>
    </row>
    <row r="626" spans="5:10" x14ac:dyDescent="0.2">
      <c r="E626" s="107" t="str">
        <f t="shared" si="56"/>
        <v/>
      </c>
      <c r="F626" s="110" t="str">
        <f t="shared" si="57"/>
        <v/>
      </c>
      <c r="H626" s="168">
        <f t="shared" si="53"/>
        <v>0</v>
      </c>
      <c r="I626" s="168">
        <f t="shared" si="54"/>
        <v>0</v>
      </c>
      <c r="J626" s="168">
        <f t="shared" si="55"/>
        <v>0</v>
      </c>
    </row>
    <row r="627" spans="5:10" x14ac:dyDescent="0.2">
      <c r="E627" s="107" t="str">
        <f t="shared" si="56"/>
        <v/>
      </c>
      <c r="F627" s="110" t="str">
        <f t="shared" si="57"/>
        <v/>
      </c>
      <c r="H627" s="168">
        <f t="shared" si="53"/>
        <v>0</v>
      </c>
      <c r="I627" s="168">
        <f t="shared" si="54"/>
        <v>0</v>
      </c>
      <c r="J627" s="168">
        <f t="shared" si="55"/>
        <v>0</v>
      </c>
    </row>
    <row r="628" spans="5:10" x14ac:dyDescent="0.2">
      <c r="E628" s="107" t="str">
        <f t="shared" si="56"/>
        <v/>
      </c>
      <c r="F628" s="110" t="str">
        <f t="shared" si="57"/>
        <v/>
      </c>
      <c r="H628" s="168">
        <f t="shared" si="53"/>
        <v>0</v>
      </c>
      <c r="I628" s="168">
        <f t="shared" si="54"/>
        <v>0</v>
      </c>
      <c r="J628" s="168">
        <f t="shared" si="55"/>
        <v>0</v>
      </c>
    </row>
    <row r="629" spans="5:10" x14ac:dyDescent="0.2">
      <c r="E629" s="107" t="str">
        <f t="shared" si="56"/>
        <v/>
      </c>
      <c r="F629" s="110" t="str">
        <f t="shared" si="57"/>
        <v/>
      </c>
      <c r="H629" s="168">
        <f t="shared" si="53"/>
        <v>0</v>
      </c>
      <c r="I629" s="168">
        <f t="shared" si="54"/>
        <v>0</v>
      </c>
      <c r="J629" s="168">
        <f t="shared" si="55"/>
        <v>0</v>
      </c>
    </row>
    <row r="630" spans="5:10" x14ac:dyDescent="0.2">
      <c r="E630" s="107" t="str">
        <f t="shared" si="56"/>
        <v/>
      </c>
      <c r="F630" s="110" t="str">
        <f t="shared" si="57"/>
        <v/>
      </c>
      <c r="H630" s="168">
        <f t="shared" si="53"/>
        <v>0</v>
      </c>
      <c r="I630" s="168">
        <f t="shared" si="54"/>
        <v>0</v>
      </c>
      <c r="J630" s="168">
        <f t="shared" si="55"/>
        <v>0</v>
      </c>
    </row>
    <row r="631" spans="5:10" x14ac:dyDescent="0.2">
      <c r="E631" s="107" t="str">
        <f t="shared" si="56"/>
        <v/>
      </c>
      <c r="F631" s="110" t="str">
        <f t="shared" si="57"/>
        <v/>
      </c>
      <c r="H631" s="168">
        <f t="shared" si="53"/>
        <v>0</v>
      </c>
      <c r="I631" s="168">
        <f t="shared" si="54"/>
        <v>0</v>
      </c>
      <c r="J631" s="168">
        <f t="shared" si="55"/>
        <v>0</v>
      </c>
    </row>
    <row r="632" spans="5:10" x14ac:dyDescent="0.2">
      <c r="E632" s="107" t="str">
        <f t="shared" si="56"/>
        <v/>
      </c>
      <c r="F632" s="110" t="str">
        <f t="shared" si="57"/>
        <v/>
      </c>
      <c r="H632" s="168">
        <f t="shared" si="53"/>
        <v>0</v>
      </c>
      <c r="I632" s="168">
        <f t="shared" si="54"/>
        <v>0</v>
      </c>
      <c r="J632" s="168">
        <f t="shared" si="55"/>
        <v>0</v>
      </c>
    </row>
    <row r="633" spans="5:10" x14ac:dyDescent="0.2">
      <c r="E633" s="107" t="str">
        <f t="shared" si="56"/>
        <v/>
      </c>
      <c r="F633" s="110" t="str">
        <f t="shared" si="57"/>
        <v/>
      </c>
      <c r="H633" s="168">
        <f t="shared" si="53"/>
        <v>0</v>
      </c>
      <c r="I633" s="168">
        <f t="shared" si="54"/>
        <v>0</v>
      </c>
      <c r="J633" s="168">
        <f t="shared" si="55"/>
        <v>0</v>
      </c>
    </row>
    <row r="634" spans="5:10" x14ac:dyDescent="0.2">
      <c r="E634" s="107" t="str">
        <f t="shared" si="56"/>
        <v/>
      </c>
      <c r="F634" s="110" t="str">
        <f t="shared" si="57"/>
        <v/>
      </c>
      <c r="H634" s="168">
        <f t="shared" si="53"/>
        <v>0</v>
      </c>
      <c r="I634" s="168">
        <f t="shared" si="54"/>
        <v>0</v>
      </c>
      <c r="J634" s="168">
        <f t="shared" si="55"/>
        <v>0</v>
      </c>
    </row>
    <row r="635" spans="5:10" x14ac:dyDescent="0.2">
      <c r="E635" s="107" t="str">
        <f t="shared" si="56"/>
        <v/>
      </c>
      <c r="F635" s="110" t="str">
        <f t="shared" si="57"/>
        <v/>
      </c>
      <c r="H635" s="168">
        <f t="shared" si="53"/>
        <v>0</v>
      </c>
      <c r="I635" s="168">
        <f t="shared" si="54"/>
        <v>0</v>
      </c>
      <c r="J635" s="168">
        <f t="shared" si="55"/>
        <v>0</v>
      </c>
    </row>
    <row r="636" spans="5:10" x14ac:dyDescent="0.2">
      <c r="E636" s="107" t="str">
        <f t="shared" si="56"/>
        <v/>
      </c>
      <c r="F636" s="110" t="str">
        <f t="shared" si="57"/>
        <v/>
      </c>
      <c r="H636" s="168">
        <f t="shared" si="53"/>
        <v>0</v>
      </c>
      <c r="I636" s="168">
        <f t="shared" si="54"/>
        <v>0</v>
      </c>
      <c r="J636" s="168">
        <f t="shared" si="55"/>
        <v>0</v>
      </c>
    </row>
    <row r="637" spans="5:10" x14ac:dyDescent="0.2">
      <c r="E637" s="107" t="str">
        <f t="shared" si="56"/>
        <v/>
      </c>
      <c r="F637" s="110" t="str">
        <f t="shared" si="57"/>
        <v/>
      </c>
      <c r="H637" s="168">
        <f t="shared" si="53"/>
        <v>0</v>
      </c>
      <c r="I637" s="168">
        <f t="shared" si="54"/>
        <v>0</v>
      </c>
      <c r="J637" s="168">
        <f t="shared" si="55"/>
        <v>0</v>
      </c>
    </row>
    <row r="638" spans="5:10" x14ac:dyDescent="0.2">
      <c r="E638" s="107" t="str">
        <f t="shared" si="56"/>
        <v/>
      </c>
      <c r="F638" s="110" t="str">
        <f t="shared" si="57"/>
        <v/>
      </c>
      <c r="H638" s="168">
        <f t="shared" si="53"/>
        <v>0</v>
      </c>
      <c r="I638" s="168">
        <f t="shared" si="54"/>
        <v>0</v>
      </c>
      <c r="J638" s="168">
        <f t="shared" si="55"/>
        <v>0</v>
      </c>
    </row>
    <row r="639" spans="5:10" x14ac:dyDescent="0.2">
      <c r="E639" s="107" t="str">
        <f t="shared" si="56"/>
        <v/>
      </c>
      <c r="F639" s="110" t="str">
        <f t="shared" si="57"/>
        <v/>
      </c>
      <c r="H639" s="168">
        <f t="shared" si="53"/>
        <v>0</v>
      </c>
      <c r="I639" s="168">
        <f t="shared" si="54"/>
        <v>0</v>
      </c>
      <c r="J639" s="168">
        <f t="shared" si="55"/>
        <v>0</v>
      </c>
    </row>
    <row r="640" spans="5:10" x14ac:dyDescent="0.2">
      <c r="E640" s="107" t="str">
        <f t="shared" si="56"/>
        <v/>
      </c>
      <c r="F640" s="110" t="str">
        <f t="shared" si="57"/>
        <v/>
      </c>
      <c r="H640" s="168">
        <f t="shared" si="53"/>
        <v>0</v>
      </c>
      <c r="I640" s="168">
        <f t="shared" si="54"/>
        <v>0</v>
      </c>
      <c r="J640" s="168">
        <f t="shared" si="55"/>
        <v>0</v>
      </c>
    </row>
    <row r="641" spans="5:10" x14ac:dyDescent="0.2">
      <c r="E641" s="107" t="str">
        <f t="shared" si="56"/>
        <v/>
      </c>
      <c r="F641" s="110" t="str">
        <f t="shared" si="57"/>
        <v/>
      </c>
      <c r="H641" s="168">
        <f t="shared" si="53"/>
        <v>0</v>
      </c>
      <c r="I641" s="168">
        <f t="shared" si="54"/>
        <v>0</v>
      </c>
      <c r="J641" s="168">
        <f t="shared" si="55"/>
        <v>0</v>
      </c>
    </row>
    <row r="642" spans="5:10" x14ac:dyDescent="0.2">
      <c r="E642" s="107" t="str">
        <f t="shared" si="56"/>
        <v/>
      </c>
      <c r="F642" s="110" t="str">
        <f t="shared" si="57"/>
        <v/>
      </c>
      <c r="H642" s="168">
        <f t="shared" si="53"/>
        <v>0</v>
      </c>
      <c r="I642" s="168">
        <f t="shared" si="54"/>
        <v>0</v>
      </c>
      <c r="J642" s="168">
        <f t="shared" si="55"/>
        <v>0</v>
      </c>
    </row>
    <row r="643" spans="5:10" x14ac:dyDescent="0.2">
      <c r="E643" s="107" t="str">
        <f t="shared" si="56"/>
        <v/>
      </c>
      <c r="F643" s="110" t="str">
        <f t="shared" si="57"/>
        <v/>
      </c>
      <c r="H643" s="168">
        <f t="shared" si="53"/>
        <v>0</v>
      </c>
      <c r="I643" s="168">
        <f t="shared" si="54"/>
        <v>0</v>
      </c>
      <c r="J643" s="168">
        <f t="shared" si="55"/>
        <v>0</v>
      </c>
    </row>
    <row r="644" spans="5:10" x14ac:dyDescent="0.2">
      <c r="E644" s="107" t="str">
        <f t="shared" si="56"/>
        <v/>
      </c>
      <c r="F644" s="110" t="str">
        <f t="shared" si="57"/>
        <v/>
      </c>
      <c r="H644" s="168">
        <f t="shared" si="53"/>
        <v>0</v>
      </c>
      <c r="I644" s="168">
        <f t="shared" si="54"/>
        <v>0</v>
      </c>
      <c r="J644" s="168">
        <f t="shared" si="55"/>
        <v>0</v>
      </c>
    </row>
    <row r="645" spans="5:10" x14ac:dyDescent="0.2">
      <c r="E645" s="107" t="str">
        <f t="shared" si="56"/>
        <v/>
      </c>
      <c r="F645" s="110" t="str">
        <f t="shared" si="57"/>
        <v/>
      </c>
      <c r="H645" s="168">
        <f t="shared" si="53"/>
        <v>0</v>
      </c>
      <c r="I645" s="168">
        <f t="shared" si="54"/>
        <v>0</v>
      </c>
      <c r="J645" s="168">
        <f t="shared" si="55"/>
        <v>0</v>
      </c>
    </row>
    <row r="646" spans="5:10" x14ac:dyDescent="0.2">
      <c r="E646" s="107" t="str">
        <f t="shared" si="56"/>
        <v/>
      </c>
      <c r="F646" s="110" t="str">
        <f t="shared" si="57"/>
        <v/>
      </c>
      <c r="H646" s="168">
        <f t="shared" si="53"/>
        <v>0</v>
      </c>
      <c r="I646" s="168">
        <f t="shared" si="54"/>
        <v>0</v>
      </c>
      <c r="J646" s="168">
        <f t="shared" si="55"/>
        <v>0</v>
      </c>
    </row>
    <row r="647" spans="5:10" x14ac:dyDescent="0.2">
      <c r="E647" s="107" t="str">
        <f t="shared" si="56"/>
        <v/>
      </c>
      <c r="F647" s="110" t="str">
        <f t="shared" si="57"/>
        <v/>
      </c>
      <c r="H647" s="168">
        <f t="shared" si="53"/>
        <v>0</v>
      </c>
      <c r="I647" s="168">
        <f t="shared" si="54"/>
        <v>0</v>
      </c>
      <c r="J647" s="168">
        <f t="shared" si="55"/>
        <v>0</v>
      </c>
    </row>
    <row r="648" spans="5:10" x14ac:dyDescent="0.2">
      <c r="E648" s="107" t="str">
        <f t="shared" si="56"/>
        <v/>
      </c>
      <c r="F648" s="110" t="str">
        <f t="shared" si="57"/>
        <v/>
      </c>
      <c r="H648" s="168">
        <f t="shared" ref="H648:H711" si="58">IF(YEAR($A648)=2008,$D648*$C648,0)</f>
        <v>0</v>
      </c>
      <c r="I648" s="168">
        <f t="shared" ref="I648:I711" si="59">IF(YEAR($A648)=2009,$D648*$C648,0)</f>
        <v>0</v>
      </c>
      <c r="J648" s="168">
        <f t="shared" si="55"/>
        <v>0</v>
      </c>
    </row>
    <row r="649" spans="5:10" x14ac:dyDescent="0.2">
      <c r="E649" s="107" t="str">
        <f t="shared" si="56"/>
        <v/>
      </c>
      <c r="F649" s="110" t="str">
        <f t="shared" si="57"/>
        <v/>
      </c>
      <c r="H649" s="168">
        <f t="shared" si="58"/>
        <v>0</v>
      </c>
      <c r="I649" s="168">
        <f t="shared" si="59"/>
        <v>0</v>
      </c>
      <c r="J649" s="168">
        <f t="shared" ref="J649:J712" si="60">IF(YEAR($A649)=2010,$D649*$C649,0)</f>
        <v>0</v>
      </c>
    </row>
    <row r="650" spans="5:10" x14ac:dyDescent="0.2">
      <c r="E650" s="107" t="str">
        <f t="shared" si="56"/>
        <v/>
      </c>
      <c r="F650" s="110" t="str">
        <f t="shared" si="57"/>
        <v/>
      </c>
      <c r="H650" s="168">
        <f t="shared" si="58"/>
        <v>0</v>
      </c>
      <c r="I650" s="168">
        <f t="shared" si="59"/>
        <v>0</v>
      </c>
      <c r="J650" s="168">
        <f t="shared" si="60"/>
        <v>0</v>
      </c>
    </row>
    <row r="651" spans="5:10" x14ac:dyDescent="0.2">
      <c r="E651" s="107" t="str">
        <f t="shared" si="56"/>
        <v/>
      </c>
      <c r="F651" s="110" t="str">
        <f t="shared" si="57"/>
        <v/>
      </c>
      <c r="H651" s="168">
        <f t="shared" si="58"/>
        <v>0</v>
      </c>
      <c r="I651" s="168">
        <f t="shared" si="59"/>
        <v>0</v>
      </c>
      <c r="J651" s="168">
        <f t="shared" si="60"/>
        <v>0</v>
      </c>
    </row>
    <row r="652" spans="5:10" x14ac:dyDescent="0.2">
      <c r="E652" s="107" t="str">
        <f t="shared" si="56"/>
        <v/>
      </c>
      <c r="F652" s="110" t="str">
        <f t="shared" si="57"/>
        <v/>
      </c>
      <c r="H652" s="168">
        <f t="shared" si="58"/>
        <v>0</v>
      </c>
      <c r="I652" s="168">
        <f t="shared" si="59"/>
        <v>0</v>
      </c>
      <c r="J652" s="168">
        <f t="shared" si="60"/>
        <v>0</v>
      </c>
    </row>
    <row r="653" spans="5:10" x14ac:dyDescent="0.2">
      <c r="E653" s="107" t="str">
        <f t="shared" si="56"/>
        <v/>
      </c>
      <c r="F653" s="110" t="str">
        <f t="shared" si="57"/>
        <v/>
      </c>
      <c r="H653" s="168">
        <f t="shared" si="58"/>
        <v>0</v>
      </c>
      <c r="I653" s="168">
        <f t="shared" si="59"/>
        <v>0</v>
      </c>
      <c r="J653" s="168">
        <f t="shared" si="60"/>
        <v>0</v>
      </c>
    </row>
    <row r="654" spans="5:10" x14ac:dyDescent="0.2">
      <c r="E654" s="107" t="str">
        <f t="shared" si="56"/>
        <v/>
      </c>
      <c r="F654" s="110" t="str">
        <f t="shared" si="57"/>
        <v/>
      </c>
      <c r="H654" s="168">
        <f t="shared" si="58"/>
        <v>0</v>
      </c>
      <c r="I654" s="168">
        <f t="shared" si="59"/>
        <v>0</v>
      </c>
      <c r="J654" s="168">
        <f t="shared" si="60"/>
        <v>0</v>
      </c>
    </row>
    <row r="655" spans="5:10" x14ac:dyDescent="0.2">
      <c r="E655" s="107" t="str">
        <f t="shared" si="56"/>
        <v/>
      </c>
      <c r="F655" s="110" t="str">
        <f t="shared" si="57"/>
        <v/>
      </c>
      <c r="H655" s="168">
        <f t="shared" si="58"/>
        <v>0</v>
      </c>
      <c r="I655" s="168">
        <f t="shared" si="59"/>
        <v>0</v>
      </c>
      <c r="J655" s="168">
        <f t="shared" si="60"/>
        <v>0</v>
      </c>
    </row>
    <row r="656" spans="5:10" x14ac:dyDescent="0.2">
      <c r="E656" s="107" t="str">
        <f t="shared" si="56"/>
        <v/>
      </c>
      <c r="F656" s="110" t="str">
        <f t="shared" si="57"/>
        <v/>
      </c>
      <c r="H656" s="168">
        <f t="shared" si="58"/>
        <v>0</v>
      </c>
      <c r="I656" s="168">
        <f t="shared" si="59"/>
        <v>0</v>
      </c>
      <c r="J656" s="168">
        <f t="shared" si="60"/>
        <v>0</v>
      </c>
    </row>
    <row r="657" spans="5:10" x14ac:dyDescent="0.2">
      <c r="E657" s="107" t="str">
        <f t="shared" si="56"/>
        <v/>
      </c>
      <c r="F657" s="110" t="str">
        <f t="shared" si="57"/>
        <v/>
      </c>
      <c r="H657" s="168">
        <f t="shared" si="58"/>
        <v>0</v>
      </c>
      <c r="I657" s="168">
        <f t="shared" si="59"/>
        <v>0</v>
      </c>
      <c r="J657" s="168">
        <f t="shared" si="60"/>
        <v>0</v>
      </c>
    </row>
    <row r="658" spans="5:10" x14ac:dyDescent="0.2">
      <c r="E658" s="107" t="str">
        <f t="shared" si="56"/>
        <v/>
      </c>
      <c r="F658" s="110" t="str">
        <f t="shared" si="57"/>
        <v/>
      </c>
      <c r="H658" s="168">
        <f t="shared" si="58"/>
        <v>0</v>
      </c>
      <c r="I658" s="168">
        <f t="shared" si="59"/>
        <v>0</v>
      </c>
      <c r="J658" s="168">
        <f t="shared" si="60"/>
        <v>0</v>
      </c>
    </row>
    <row r="659" spans="5:10" x14ac:dyDescent="0.2">
      <c r="E659" s="107" t="str">
        <f t="shared" si="56"/>
        <v/>
      </c>
      <c r="F659" s="110" t="str">
        <f t="shared" si="57"/>
        <v/>
      </c>
      <c r="H659" s="168">
        <f t="shared" si="58"/>
        <v>0</v>
      </c>
      <c r="I659" s="168">
        <f t="shared" si="59"/>
        <v>0</v>
      </c>
      <c r="J659" s="168">
        <f t="shared" si="60"/>
        <v>0</v>
      </c>
    </row>
    <row r="660" spans="5:10" x14ac:dyDescent="0.2">
      <c r="E660" s="107" t="str">
        <f t="shared" si="56"/>
        <v/>
      </c>
      <c r="F660" s="110" t="str">
        <f t="shared" si="57"/>
        <v/>
      </c>
      <c r="H660" s="168">
        <f t="shared" si="58"/>
        <v>0</v>
      </c>
      <c r="I660" s="168">
        <f t="shared" si="59"/>
        <v>0</v>
      </c>
      <c r="J660" s="168">
        <f t="shared" si="60"/>
        <v>0</v>
      </c>
    </row>
    <row r="661" spans="5:10" x14ac:dyDescent="0.2">
      <c r="E661" s="107" t="str">
        <f t="shared" si="56"/>
        <v/>
      </c>
      <c r="F661" s="110" t="str">
        <f t="shared" si="57"/>
        <v/>
      </c>
      <c r="H661" s="168">
        <f t="shared" si="58"/>
        <v>0</v>
      </c>
      <c r="I661" s="168">
        <f t="shared" si="59"/>
        <v>0</v>
      </c>
      <c r="J661" s="168">
        <f t="shared" si="60"/>
        <v>0</v>
      </c>
    </row>
    <row r="662" spans="5:10" x14ac:dyDescent="0.2">
      <c r="E662" s="107" t="str">
        <f t="shared" si="56"/>
        <v/>
      </c>
      <c r="F662" s="110" t="str">
        <f t="shared" si="57"/>
        <v/>
      </c>
      <c r="H662" s="168">
        <f t="shared" si="58"/>
        <v>0</v>
      </c>
      <c r="I662" s="168">
        <f t="shared" si="59"/>
        <v>0</v>
      </c>
      <c r="J662" s="168">
        <f t="shared" si="60"/>
        <v>0</v>
      </c>
    </row>
    <row r="663" spans="5:10" x14ac:dyDescent="0.2">
      <c r="E663" s="107" t="str">
        <f t="shared" si="56"/>
        <v/>
      </c>
      <c r="F663" s="110" t="str">
        <f t="shared" si="57"/>
        <v/>
      </c>
      <c r="H663" s="168">
        <f t="shared" si="58"/>
        <v>0</v>
      </c>
      <c r="I663" s="168">
        <f t="shared" si="59"/>
        <v>0</v>
      </c>
      <c r="J663" s="168">
        <f t="shared" si="60"/>
        <v>0</v>
      </c>
    </row>
    <row r="664" spans="5:10" x14ac:dyDescent="0.2">
      <c r="E664" s="107" t="str">
        <f t="shared" si="56"/>
        <v/>
      </c>
      <c r="F664" s="110" t="str">
        <f t="shared" si="57"/>
        <v/>
      </c>
      <c r="H664" s="168">
        <f t="shared" si="58"/>
        <v>0</v>
      </c>
      <c r="I664" s="168">
        <f t="shared" si="59"/>
        <v>0</v>
      </c>
      <c r="J664" s="168">
        <f t="shared" si="60"/>
        <v>0</v>
      </c>
    </row>
    <row r="665" spans="5:10" x14ac:dyDescent="0.2">
      <c r="E665" s="107" t="str">
        <f t="shared" si="56"/>
        <v/>
      </c>
      <c r="F665" s="110" t="str">
        <f t="shared" si="57"/>
        <v/>
      </c>
      <c r="H665" s="168">
        <f t="shared" si="58"/>
        <v>0</v>
      </c>
      <c r="I665" s="168">
        <f t="shared" si="59"/>
        <v>0</v>
      </c>
      <c r="J665" s="168">
        <f t="shared" si="60"/>
        <v>0</v>
      </c>
    </row>
    <row r="666" spans="5:10" x14ac:dyDescent="0.2">
      <c r="E666" s="107" t="str">
        <f t="shared" si="56"/>
        <v/>
      </c>
      <c r="F666" s="110" t="str">
        <f t="shared" si="57"/>
        <v/>
      </c>
      <c r="H666" s="168">
        <f t="shared" si="58"/>
        <v>0</v>
      </c>
      <c r="I666" s="168">
        <f t="shared" si="59"/>
        <v>0</v>
      </c>
      <c r="J666" s="168">
        <f t="shared" si="60"/>
        <v>0</v>
      </c>
    </row>
    <row r="667" spans="5:10" x14ac:dyDescent="0.2">
      <c r="E667" s="107" t="str">
        <f t="shared" si="56"/>
        <v/>
      </c>
      <c r="F667" s="110" t="str">
        <f t="shared" si="57"/>
        <v/>
      </c>
      <c r="H667" s="168">
        <f t="shared" si="58"/>
        <v>0</v>
      </c>
      <c r="I667" s="168">
        <f t="shared" si="59"/>
        <v>0</v>
      </c>
      <c r="J667" s="168">
        <f t="shared" si="60"/>
        <v>0</v>
      </c>
    </row>
    <row r="668" spans="5:10" x14ac:dyDescent="0.2">
      <c r="E668" s="107" t="str">
        <f t="shared" si="56"/>
        <v/>
      </c>
      <c r="F668" s="110" t="str">
        <f t="shared" si="57"/>
        <v/>
      </c>
      <c r="H668" s="168">
        <f t="shared" si="58"/>
        <v>0</v>
      </c>
      <c r="I668" s="168">
        <f t="shared" si="59"/>
        <v>0</v>
      </c>
      <c r="J668" s="168">
        <f t="shared" si="60"/>
        <v>0</v>
      </c>
    </row>
    <row r="669" spans="5:10" x14ac:dyDescent="0.2">
      <c r="E669" s="107" t="str">
        <f t="shared" si="56"/>
        <v/>
      </c>
      <c r="F669" s="110" t="str">
        <f t="shared" si="57"/>
        <v/>
      </c>
      <c r="H669" s="168">
        <f t="shared" si="58"/>
        <v>0</v>
      </c>
      <c r="I669" s="168">
        <f t="shared" si="59"/>
        <v>0</v>
      </c>
      <c r="J669" s="168">
        <f t="shared" si="60"/>
        <v>0</v>
      </c>
    </row>
    <row r="670" spans="5:10" x14ac:dyDescent="0.2">
      <c r="E670" s="107" t="str">
        <f t="shared" si="56"/>
        <v/>
      </c>
      <c r="F670" s="110" t="str">
        <f t="shared" si="57"/>
        <v/>
      </c>
      <c r="H670" s="168">
        <f t="shared" si="58"/>
        <v>0</v>
      </c>
      <c r="I670" s="168">
        <f t="shared" si="59"/>
        <v>0</v>
      </c>
      <c r="J670" s="168">
        <f t="shared" si="60"/>
        <v>0</v>
      </c>
    </row>
    <row r="671" spans="5:10" x14ac:dyDescent="0.2">
      <c r="E671" s="107" t="str">
        <f t="shared" si="56"/>
        <v/>
      </c>
      <c r="F671" s="110" t="str">
        <f t="shared" si="57"/>
        <v/>
      </c>
      <c r="H671" s="168">
        <f t="shared" si="58"/>
        <v>0</v>
      </c>
      <c r="I671" s="168">
        <f t="shared" si="59"/>
        <v>0</v>
      </c>
      <c r="J671" s="168">
        <f t="shared" si="60"/>
        <v>0</v>
      </c>
    </row>
    <row r="672" spans="5:10" x14ac:dyDescent="0.2">
      <c r="E672" s="107" t="str">
        <f t="shared" ref="E672:E735" si="61">IF(C672&gt;0,D672*C672,"")</f>
        <v/>
      </c>
      <c r="F672" s="110" t="str">
        <f t="shared" ref="F672:F735" si="62">IF(C672&gt;0,F671+E672,"")</f>
        <v/>
      </c>
      <c r="H672" s="168">
        <f t="shared" si="58"/>
        <v>0</v>
      </c>
      <c r="I672" s="168">
        <f t="shared" si="59"/>
        <v>0</v>
      </c>
      <c r="J672" s="168">
        <f t="shared" si="60"/>
        <v>0</v>
      </c>
    </row>
    <row r="673" spans="5:10" x14ac:dyDescent="0.2">
      <c r="E673" s="107" t="str">
        <f t="shared" si="61"/>
        <v/>
      </c>
      <c r="F673" s="110" t="str">
        <f t="shared" si="62"/>
        <v/>
      </c>
      <c r="H673" s="168">
        <f t="shared" si="58"/>
        <v>0</v>
      </c>
      <c r="I673" s="168">
        <f t="shared" si="59"/>
        <v>0</v>
      </c>
      <c r="J673" s="168">
        <f t="shared" si="60"/>
        <v>0</v>
      </c>
    </row>
    <row r="674" spans="5:10" x14ac:dyDescent="0.2">
      <c r="E674" s="107" t="str">
        <f t="shared" si="61"/>
        <v/>
      </c>
      <c r="F674" s="110" t="str">
        <f t="shared" si="62"/>
        <v/>
      </c>
      <c r="H674" s="168">
        <f t="shared" si="58"/>
        <v>0</v>
      </c>
      <c r="I674" s="168">
        <f t="shared" si="59"/>
        <v>0</v>
      </c>
      <c r="J674" s="168">
        <f t="shared" si="60"/>
        <v>0</v>
      </c>
    </row>
    <row r="675" spans="5:10" x14ac:dyDescent="0.2">
      <c r="E675" s="107" t="str">
        <f t="shared" si="61"/>
        <v/>
      </c>
      <c r="F675" s="110" t="str">
        <f t="shared" si="62"/>
        <v/>
      </c>
      <c r="H675" s="168">
        <f t="shared" si="58"/>
        <v>0</v>
      </c>
      <c r="I675" s="168">
        <f t="shared" si="59"/>
        <v>0</v>
      </c>
      <c r="J675" s="168">
        <f t="shared" si="60"/>
        <v>0</v>
      </c>
    </row>
    <row r="676" spans="5:10" x14ac:dyDescent="0.2">
      <c r="E676" s="107" t="str">
        <f t="shared" si="61"/>
        <v/>
      </c>
      <c r="F676" s="110" t="str">
        <f t="shared" si="62"/>
        <v/>
      </c>
      <c r="H676" s="168">
        <f t="shared" si="58"/>
        <v>0</v>
      </c>
      <c r="I676" s="168">
        <f t="shared" si="59"/>
        <v>0</v>
      </c>
      <c r="J676" s="168">
        <f t="shared" si="60"/>
        <v>0</v>
      </c>
    </row>
    <row r="677" spans="5:10" x14ac:dyDescent="0.2">
      <c r="E677" s="107" t="str">
        <f t="shared" si="61"/>
        <v/>
      </c>
      <c r="F677" s="110" t="str">
        <f t="shared" si="62"/>
        <v/>
      </c>
      <c r="H677" s="168">
        <f t="shared" si="58"/>
        <v>0</v>
      </c>
      <c r="I677" s="168">
        <f t="shared" si="59"/>
        <v>0</v>
      </c>
      <c r="J677" s="168">
        <f t="shared" si="60"/>
        <v>0</v>
      </c>
    </row>
    <row r="678" spans="5:10" x14ac:dyDescent="0.2">
      <c r="E678" s="107" t="str">
        <f t="shared" si="61"/>
        <v/>
      </c>
      <c r="F678" s="110" t="str">
        <f t="shared" si="62"/>
        <v/>
      </c>
      <c r="H678" s="168">
        <f t="shared" si="58"/>
        <v>0</v>
      </c>
      <c r="I678" s="168">
        <f t="shared" si="59"/>
        <v>0</v>
      </c>
      <c r="J678" s="168">
        <f t="shared" si="60"/>
        <v>0</v>
      </c>
    </row>
    <row r="679" spans="5:10" x14ac:dyDescent="0.2">
      <c r="E679" s="107" t="str">
        <f t="shared" si="61"/>
        <v/>
      </c>
      <c r="F679" s="110" t="str">
        <f t="shared" si="62"/>
        <v/>
      </c>
      <c r="H679" s="168">
        <f t="shared" si="58"/>
        <v>0</v>
      </c>
      <c r="I679" s="168">
        <f t="shared" si="59"/>
        <v>0</v>
      </c>
      <c r="J679" s="168">
        <f t="shared" si="60"/>
        <v>0</v>
      </c>
    </row>
    <row r="680" spans="5:10" x14ac:dyDescent="0.2">
      <c r="E680" s="107" t="str">
        <f t="shared" si="61"/>
        <v/>
      </c>
      <c r="F680" s="110" t="str">
        <f t="shared" si="62"/>
        <v/>
      </c>
      <c r="H680" s="168">
        <f t="shared" si="58"/>
        <v>0</v>
      </c>
      <c r="I680" s="168">
        <f t="shared" si="59"/>
        <v>0</v>
      </c>
      <c r="J680" s="168">
        <f t="shared" si="60"/>
        <v>0</v>
      </c>
    </row>
    <row r="681" spans="5:10" x14ac:dyDescent="0.2">
      <c r="E681" s="107" t="str">
        <f t="shared" si="61"/>
        <v/>
      </c>
      <c r="F681" s="110" t="str">
        <f t="shared" si="62"/>
        <v/>
      </c>
      <c r="H681" s="168">
        <f t="shared" si="58"/>
        <v>0</v>
      </c>
      <c r="I681" s="168">
        <f t="shared" si="59"/>
        <v>0</v>
      </c>
      <c r="J681" s="168">
        <f t="shared" si="60"/>
        <v>0</v>
      </c>
    </row>
    <row r="682" spans="5:10" x14ac:dyDescent="0.2">
      <c r="E682" s="107" t="str">
        <f t="shared" si="61"/>
        <v/>
      </c>
      <c r="F682" s="110" t="str">
        <f t="shared" si="62"/>
        <v/>
      </c>
      <c r="H682" s="168">
        <f t="shared" si="58"/>
        <v>0</v>
      </c>
      <c r="I682" s="168">
        <f t="shared" si="59"/>
        <v>0</v>
      </c>
      <c r="J682" s="168">
        <f t="shared" si="60"/>
        <v>0</v>
      </c>
    </row>
    <row r="683" spans="5:10" x14ac:dyDescent="0.2">
      <c r="E683" s="107" t="str">
        <f t="shared" si="61"/>
        <v/>
      </c>
      <c r="F683" s="110" t="str">
        <f t="shared" si="62"/>
        <v/>
      </c>
      <c r="H683" s="168">
        <f t="shared" si="58"/>
        <v>0</v>
      </c>
      <c r="I683" s="168">
        <f t="shared" si="59"/>
        <v>0</v>
      </c>
      <c r="J683" s="168">
        <f t="shared" si="60"/>
        <v>0</v>
      </c>
    </row>
    <row r="684" spans="5:10" x14ac:dyDescent="0.2">
      <c r="E684" s="107" t="str">
        <f t="shared" si="61"/>
        <v/>
      </c>
      <c r="F684" s="110" t="str">
        <f t="shared" si="62"/>
        <v/>
      </c>
      <c r="H684" s="168">
        <f t="shared" si="58"/>
        <v>0</v>
      </c>
      <c r="I684" s="168">
        <f t="shared" si="59"/>
        <v>0</v>
      </c>
      <c r="J684" s="168">
        <f t="shared" si="60"/>
        <v>0</v>
      </c>
    </row>
    <row r="685" spans="5:10" x14ac:dyDescent="0.2">
      <c r="E685" s="107" t="str">
        <f t="shared" si="61"/>
        <v/>
      </c>
      <c r="F685" s="110" t="str">
        <f t="shared" si="62"/>
        <v/>
      </c>
      <c r="H685" s="168">
        <f t="shared" si="58"/>
        <v>0</v>
      </c>
      <c r="I685" s="168">
        <f t="shared" si="59"/>
        <v>0</v>
      </c>
      <c r="J685" s="168">
        <f t="shared" si="60"/>
        <v>0</v>
      </c>
    </row>
    <row r="686" spans="5:10" x14ac:dyDescent="0.2">
      <c r="E686" s="107" t="str">
        <f t="shared" si="61"/>
        <v/>
      </c>
      <c r="F686" s="110" t="str">
        <f t="shared" si="62"/>
        <v/>
      </c>
      <c r="H686" s="168">
        <f t="shared" si="58"/>
        <v>0</v>
      </c>
      <c r="I686" s="168">
        <f t="shared" si="59"/>
        <v>0</v>
      </c>
      <c r="J686" s="168">
        <f t="shared" si="60"/>
        <v>0</v>
      </c>
    </row>
    <row r="687" spans="5:10" x14ac:dyDescent="0.2">
      <c r="E687" s="107" t="str">
        <f t="shared" si="61"/>
        <v/>
      </c>
      <c r="F687" s="110" t="str">
        <f t="shared" si="62"/>
        <v/>
      </c>
      <c r="H687" s="168">
        <f t="shared" si="58"/>
        <v>0</v>
      </c>
      <c r="I687" s="168">
        <f t="shared" si="59"/>
        <v>0</v>
      </c>
      <c r="J687" s="168">
        <f t="shared" si="60"/>
        <v>0</v>
      </c>
    </row>
    <row r="688" spans="5:10" x14ac:dyDescent="0.2">
      <c r="E688" s="107" t="str">
        <f t="shared" si="61"/>
        <v/>
      </c>
      <c r="F688" s="110" t="str">
        <f t="shared" si="62"/>
        <v/>
      </c>
      <c r="H688" s="168">
        <f t="shared" si="58"/>
        <v>0</v>
      </c>
      <c r="I688" s="168">
        <f t="shared" si="59"/>
        <v>0</v>
      </c>
      <c r="J688" s="168">
        <f t="shared" si="60"/>
        <v>0</v>
      </c>
    </row>
    <row r="689" spans="5:10" x14ac:dyDescent="0.2">
      <c r="E689" s="107" t="str">
        <f t="shared" si="61"/>
        <v/>
      </c>
      <c r="F689" s="110" t="str">
        <f t="shared" si="62"/>
        <v/>
      </c>
      <c r="H689" s="168">
        <f t="shared" si="58"/>
        <v>0</v>
      </c>
      <c r="I689" s="168">
        <f t="shared" si="59"/>
        <v>0</v>
      </c>
      <c r="J689" s="168">
        <f t="shared" si="60"/>
        <v>0</v>
      </c>
    </row>
    <row r="690" spans="5:10" x14ac:dyDescent="0.2">
      <c r="E690" s="107" t="str">
        <f t="shared" si="61"/>
        <v/>
      </c>
      <c r="F690" s="110" t="str">
        <f t="shared" si="62"/>
        <v/>
      </c>
      <c r="H690" s="168">
        <f t="shared" si="58"/>
        <v>0</v>
      </c>
      <c r="I690" s="168">
        <f t="shared" si="59"/>
        <v>0</v>
      </c>
      <c r="J690" s="168">
        <f t="shared" si="60"/>
        <v>0</v>
      </c>
    </row>
    <row r="691" spans="5:10" x14ac:dyDescent="0.2">
      <c r="E691" s="107" t="str">
        <f t="shared" si="61"/>
        <v/>
      </c>
      <c r="F691" s="110" t="str">
        <f t="shared" si="62"/>
        <v/>
      </c>
      <c r="H691" s="168">
        <f t="shared" si="58"/>
        <v>0</v>
      </c>
      <c r="I691" s="168">
        <f t="shared" si="59"/>
        <v>0</v>
      </c>
      <c r="J691" s="168">
        <f t="shared" si="60"/>
        <v>0</v>
      </c>
    </row>
    <row r="692" spans="5:10" x14ac:dyDescent="0.2">
      <c r="E692" s="107" t="str">
        <f t="shared" si="61"/>
        <v/>
      </c>
      <c r="F692" s="110" t="str">
        <f t="shared" si="62"/>
        <v/>
      </c>
      <c r="H692" s="168">
        <f t="shared" si="58"/>
        <v>0</v>
      </c>
      <c r="I692" s="168">
        <f t="shared" si="59"/>
        <v>0</v>
      </c>
      <c r="J692" s="168">
        <f t="shared" si="60"/>
        <v>0</v>
      </c>
    </row>
    <row r="693" spans="5:10" x14ac:dyDescent="0.2">
      <c r="E693" s="107" t="str">
        <f t="shared" si="61"/>
        <v/>
      </c>
      <c r="F693" s="110" t="str">
        <f t="shared" si="62"/>
        <v/>
      </c>
      <c r="H693" s="168">
        <f t="shared" si="58"/>
        <v>0</v>
      </c>
      <c r="I693" s="168">
        <f t="shared" si="59"/>
        <v>0</v>
      </c>
      <c r="J693" s="168">
        <f t="shared" si="60"/>
        <v>0</v>
      </c>
    </row>
    <row r="694" spans="5:10" x14ac:dyDescent="0.2">
      <c r="E694" s="107" t="str">
        <f t="shared" si="61"/>
        <v/>
      </c>
      <c r="F694" s="110" t="str">
        <f t="shared" si="62"/>
        <v/>
      </c>
      <c r="H694" s="168">
        <f t="shared" si="58"/>
        <v>0</v>
      </c>
      <c r="I694" s="168">
        <f t="shared" si="59"/>
        <v>0</v>
      </c>
      <c r="J694" s="168">
        <f t="shared" si="60"/>
        <v>0</v>
      </c>
    </row>
    <row r="695" spans="5:10" x14ac:dyDescent="0.2">
      <c r="E695" s="107" t="str">
        <f t="shared" si="61"/>
        <v/>
      </c>
      <c r="F695" s="110" t="str">
        <f t="shared" si="62"/>
        <v/>
      </c>
      <c r="H695" s="168">
        <f t="shared" si="58"/>
        <v>0</v>
      </c>
      <c r="I695" s="168">
        <f t="shared" si="59"/>
        <v>0</v>
      </c>
      <c r="J695" s="168">
        <f t="shared" si="60"/>
        <v>0</v>
      </c>
    </row>
    <row r="696" spans="5:10" x14ac:dyDescent="0.2">
      <c r="E696" s="107" t="str">
        <f t="shared" si="61"/>
        <v/>
      </c>
      <c r="F696" s="110" t="str">
        <f t="shared" si="62"/>
        <v/>
      </c>
      <c r="H696" s="168">
        <f t="shared" si="58"/>
        <v>0</v>
      </c>
      <c r="I696" s="168">
        <f t="shared" si="59"/>
        <v>0</v>
      </c>
      <c r="J696" s="168">
        <f t="shared" si="60"/>
        <v>0</v>
      </c>
    </row>
    <row r="697" spans="5:10" x14ac:dyDescent="0.2">
      <c r="E697" s="107" t="str">
        <f t="shared" si="61"/>
        <v/>
      </c>
      <c r="F697" s="110" t="str">
        <f t="shared" si="62"/>
        <v/>
      </c>
      <c r="H697" s="168">
        <f t="shared" si="58"/>
        <v>0</v>
      </c>
      <c r="I697" s="168">
        <f t="shared" si="59"/>
        <v>0</v>
      </c>
      <c r="J697" s="168">
        <f t="shared" si="60"/>
        <v>0</v>
      </c>
    </row>
    <row r="698" spans="5:10" x14ac:dyDescent="0.2">
      <c r="E698" s="107" t="str">
        <f t="shared" si="61"/>
        <v/>
      </c>
      <c r="F698" s="110" t="str">
        <f t="shared" si="62"/>
        <v/>
      </c>
      <c r="H698" s="168">
        <f t="shared" si="58"/>
        <v>0</v>
      </c>
      <c r="I698" s="168">
        <f t="shared" si="59"/>
        <v>0</v>
      </c>
      <c r="J698" s="168">
        <f t="shared" si="60"/>
        <v>0</v>
      </c>
    </row>
    <row r="699" spans="5:10" x14ac:dyDescent="0.2">
      <c r="E699" s="107" t="str">
        <f t="shared" si="61"/>
        <v/>
      </c>
      <c r="F699" s="110" t="str">
        <f t="shared" si="62"/>
        <v/>
      </c>
      <c r="H699" s="168">
        <f t="shared" si="58"/>
        <v>0</v>
      </c>
      <c r="I699" s="168">
        <f t="shared" si="59"/>
        <v>0</v>
      </c>
      <c r="J699" s="168">
        <f t="shared" si="60"/>
        <v>0</v>
      </c>
    </row>
    <row r="700" spans="5:10" x14ac:dyDescent="0.2">
      <c r="E700" s="107" t="str">
        <f t="shared" si="61"/>
        <v/>
      </c>
      <c r="F700" s="110" t="str">
        <f t="shared" si="62"/>
        <v/>
      </c>
      <c r="H700" s="168">
        <f t="shared" si="58"/>
        <v>0</v>
      </c>
      <c r="I700" s="168">
        <f t="shared" si="59"/>
        <v>0</v>
      </c>
      <c r="J700" s="168">
        <f t="shared" si="60"/>
        <v>0</v>
      </c>
    </row>
    <row r="701" spans="5:10" x14ac:dyDescent="0.2">
      <c r="E701" s="107" t="str">
        <f t="shared" si="61"/>
        <v/>
      </c>
      <c r="F701" s="110" t="str">
        <f t="shared" si="62"/>
        <v/>
      </c>
      <c r="H701" s="168">
        <f t="shared" si="58"/>
        <v>0</v>
      </c>
      <c r="I701" s="168">
        <f t="shared" si="59"/>
        <v>0</v>
      </c>
      <c r="J701" s="168">
        <f t="shared" si="60"/>
        <v>0</v>
      </c>
    </row>
    <row r="702" spans="5:10" x14ac:dyDescent="0.2">
      <c r="E702" s="107" t="str">
        <f t="shared" si="61"/>
        <v/>
      </c>
      <c r="F702" s="110" t="str">
        <f t="shared" si="62"/>
        <v/>
      </c>
      <c r="H702" s="168">
        <f t="shared" si="58"/>
        <v>0</v>
      </c>
      <c r="I702" s="168">
        <f t="shared" si="59"/>
        <v>0</v>
      </c>
      <c r="J702" s="168">
        <f t="shared" si="60"/>
        <v>0</v>
      </c>
    </row>
    <row r="703" spans="5:10" x14ac:dyDescent="0.2">
      <c r="E703" s="107" t="str">
        <f t="shared" si="61"/>
        <v/>
      </c>
      <c r="F703" s="110" t="str">
        <f t="shared" si="62"/>
        <v/>
      </c>
      <c r="H703" s="168">
        <f t="shared" si="58"/>
        <v>0</v>
      </c>
      <c r="I703" s="168">
        <f t="shared" si="59"/>
        <v>0</v>
      </c>
      <c r="J703" s="168">
        <f t="shared" si="60"/>
        <v>0</v>
      </c>
    </row>
    <row r="704" spans="5:10" x14ac:dyDescent="0.2">
      <c r="E704" s="107" t="str">
        <f t="shared" si="61"/>
        <v/>
      </c>
      <c r="F704" s="110" t="str">
        <f t="shared" si="62"/>
        <v/>
      </c>
      <c r="H704" s="168">
        <f t="shared" si="58"/>
        <v>0</v>
      </c>
      <c r="I704" s="168">
        <f t="shared" si="59"/>
        <v>0</v>
      </c>
      <c r="J704" s="168">
        <f t="shared" si="60"/>
        <v>0</v>
      </c>
    </row>
    <row r="705" spans="5:10" x14ac:dyDescent="0.2">
      <c r="E705" s="107" t="str">
        <f t="shared" si="61"/>
        <v/>
      </c>
      <c r="F705" s="110" t="str">
        <f t="shared" si="62"/>
        <v/>
      </c>
      <c r="H705" s="168">
        <f t="shared" si="58"/>
        <v>0</v>
      </c>
      <c r="I705" s="168">
        <f t="shared" si="59"/>
        <v>0</v>
      </c>
      <c r="J705" s="168">
        <f t="shared" si="60"/>
        <v>0</v>
      </c>
    </row>
    <row r="706" spans="5:10" x14ac:dyDescent="0.2">
      <c r="E706" s="107" t="str">
        <f t="shared" si="61"/>
        <v/>
      </c>
      <c r="F706" s="110" t="str">
        <f t="shared" si="62"/>
        <v/>
      </c>
      <c r="H706" s="168">
        <f t="shared" si="58"/>
        <v>0</v>
      </c>
      <c r="I706" s="168">
        <f t="shared" si="59"/>
        <v>0</v>
      </c>
      <c r="J706" s="168">
        <f t="shared" si="60"/>
        <v>0</v>
      </c>
    </row>
    <row r="707" spans="5:10" x14ac:dyDescent="0.2">
      <c r="E707" s="107" t="str">
        <f t="shared" si="61"/>
        <v/>
      </c>
      <c r="F707" s="110" t="str">
        <f t="shared" si="62"/>
        <v/>
      </c>
      <c r="H707" s="168">
        <f t="shared" si="58"/>
        <v>0</v>
      </c>
      <c r="I707" s="168">
        <f t="shared" si="59"/>
        <v>0</v>
      </c>
      <c r="J707" s="168">
        <f t="shared" si="60"/>
        <v>0</v>
      </c>
    </row>
    <row r="708" spans="5:10" x14ac:dyDescent="0.2">
      <c r="E708" s="107" t="str">
        <f t="shared" si="61"/>
        <v/>
      </c>
      <c r="F708" s="110" t="str">
        <f t="shared" si="62"/>
        <v/>
      </c>
      <c r="H708" s="168">
        <f t="shared" si="58"/>
        <v>0</v>
      </c>
      <c r="I708" s="168">
        <f t="shared" si="59"/>
        <v>0</v>
      </c>
      <c r="J708" s="168">
        <f t="shared" si="60"/>
        <v>0</v>
      </c>
    </row>
    <row r="709" spans="5:10" x14ac:dyDescent="0.2">
      <c r="E709" s="107" t="str">
        <f t="shared" si="61"/>
        <v/>
      </c>
      <c r="F709" s="110" t="str">
        <f t="shared" si="62"/>
        <v/>
      </c>
      <c r="H709" s="168">
        <f t="shared" si="58"/>
        <v>0</v>
      </c>
      <c r="I709" s="168">
        <f t="shared" si="59"/>
        <v>0</v>
      </c>
      <c r="J709" s="168">
        <f t="shared" si="60"/>
        <v>0</v>
      </c>
    </row>
    <row r="710" spans="5:10" x14ac:dyDescent="0.2">
      <c r="E710" s="107" t="str">
        <f t="shared" si="61"/>
        <v/>
      </c>
      <c r="F710" s="110" t="str">
        <f t="shared" si="62"/>
        <v/>
      </c>
      <c r="H710" s="168">
        <f t="shared" si="58"/>
        <v>0</v>
      </c>
      <c r="I710" s="168">
        <f t="shared" si="59"/>
        <v>0</v>
      </c>
      <c r="J710" s="168">
        <f t="shared" si="60"/>
        <v>0</v>
      </c>
    </row>
    <row r="711" spans="5:10" x14ac:dyDescent="0.2">
      <c r="E711" s="107" t="str">
        <f t="shared" si="61"/>
        <v/>
      </c>
      <c r="F711" s="110" t="str">
        <f t="shared" si="62"/>
        <v/>
      </c>
      <c r="H711" s="168">
        <f t="shared" si="58"/>
        <v>0</v>
      </c>
      <c r="I711" s="168">
        <f t="shared" si="59"/>
        <v>0</v>
      </c>
      <c r="J711" s="168">
        <f t="shared" si="60"/>
        <v>0</v>
      </c>
    </row>
    <row r="712" spans="5:10" x14ac:dyDescent="0.2">
      <c r="E712" s="107" t="str">
        <f t="shared" si="61"/>
        <v/>
      </c>
      <c r="F712" s="110" t="str">
        <f t="shared" si="62"/>
        <v/>
      </c>
      <c r="H712" s="168">
        <f t="shared" ref="H712:H775" si="63">IF(YEAR($A712)=2008,$D712*$C712,0)</f>
        <v>0</v>
      </c>
      <c r="I712" s="168">
        <f t="shared" ref="I712:I775" si="64">IF(YEAR($A712)=2009,$D712*$C712,0)</f>
        <v>0</v>
      </c>
      <c r="J712" s="168">
        <f t="shared" si="60"/>
        <v>0</v>
      </c>
    </row>
    <row r="713" spans="5:10" x14ac:dyDescent="0.2">
      <c r="E713" s="107" t="str">
        <f t="shared" si="61"/>
        <v/>
      </c>
      <c r="F713" s="110" t="str">
        <f t="shared" si="62"/>
        <v/>
      </c>
      <c r="H713" s="168">
        <f t="shared" si="63"/>
        <v>0</v>
      </c>
      <c r="I713" s="168">
        <f t="shared" si="64"/>
        <v>0</v>
      </c>
      <c r="J713" s="168">
        <f t="shared" ref="J713:J776" si="65">IF(YEAR($A713)=2010,$D713*$C713,0)</f>
        <v>0</v>
      </c>
    </row>
    <row r="714" spans="5:10" x14ac:dyDescent="0.2">
      <c r="E714" s="107" t="str">
        <f t="shared" si="61"/>
        <v/>
      </c>
      <c r="F714" s="110" t="str">
        <f t="shared" si="62"/>
        <v/>
      </c>
      <c r="H714" s="168">
        <f t="shared" si="63"/>
        <v>0</v>
      </c>
      <c r="I714" s="168">
        <f t="shared" si="64"/>
        <v>0</v>
      </c>
      <c r="J714" s="168">
        <f t="shared" si="65"/>
        <v>0</v>
      </c>
    </row>
    <row r="715" spans="5:10" x14ac:dyDescent="0.2">
      <c r="E715" s="107" t="str">
        <f t="shared" si="61"/>
        <v/>
      </c>
      <c r="F715" s="110" t="str">
        <f t="shared" si="62"/>
        <v/>
      </c>
      <c r="H715" s="168">
        <f t="shared" si="63"/>
        <v>0</v>
      </c>
      <c r="I715" s="168">
        <f t="shared" si="64"/>
        <v>0</v>
      </c>
      <c r="J715" s="168">
        <f t="shared" si="65"/>
        <v>0</v>
      </c>
    </row>
    <row r="716" spans="5:10" x14ac:dyDescent="0.2">
      <c r="E716" s="107" t="str">
        <f t="shared" si="61"/>
        <v/>
      </c>
      <c r="F716" s="110" t="str">
        <f t="shared" si="62"/>
        <v/>
      </c>
      <c r="H716" s="168">
        <f t="shared" si="63"/>
        <v>0</v>
      </c>
      <c r="I716" s="168">
        <f t="shared" si="64"/>
        <v>0</v>
      </c>
      <c r="J716" s="168">
        <f t="shared" si="65"/>
        <v>0</v>
      </c>
    </row>
    <row r="717" spans="5:10" x14ac:dyDescent="0.2">
      <c r="E717" s="107" t="str">
        <f t="shared" si="61"/>
        <v/>
      </c>
      <c r="F717" s="110" t="str">
        <f t="shared" si="62"/>
        <v/>
      </c>
      <c r="H717" s="168">
        <f t="shared" si="63"/>
        <v>0</v>
      </c>
      <c r="I717" s="168">
        <f t="shared" si="64"/>
        <v>0</v>
      </c>
      <c r="J717" s="168">
        <f t="shared" si="65"/>
        <v>0</v>
      </c>
    </row>
    <row r="718" spans="5:10" x14ac:dyDescent="0.2">
      <c r="E718" s="107" t="str">
        <f t="shared" si="61"/>
        <v/>
      </c>
      <c r="F718" s="110" t="str">
        <f t="shared" si="62"/>
        <v/>
      </c>
      <c r="H718" s="168">
        <f t="shared" si="63"/>
        <v>0</v>
      </c>
      <c r="I718" s="168">
        <f t="shared" si="64"/>
        <v>0</v>
      </c>
      <c r="J718" s="168">
        <f t="shared" si="65"/>
        <v>0</v>
      </c>
    </row>
    <row r="719" spans="5:10" x14ac:dyDescent="0.2">
      <c r="E719" s="107" t="str">
        <f t="shared" si="61"/>
        <v/>
      </c>
      <c r="F719" s="110" t="str">
        <f t="shared" si="62"/>
        <v/>
      </c>
      <c r="H719" s="168">
        <f t="shared" si="63"/>
        <v>0</v>
      </c>
      <c r="I719" s="168">
        <f t="shared" si="64"/>
        <v>0</v>
      </c>
      <c r="J719" s="168">
        <f t="shared" si="65"/>
        <v>0</v>
      </c>
    </row>
    <row r="720" spans="5:10" x14ac:dyDescent="0.2">
      <c r="E720" s="107" t="str">
        <f t="shared" si="61"/>
        <v/>
      </c>
      <c r="F720" s="110" t="str">
        <f t="shared" si="62"/>
        <v/>
      </c>
      <c r="H720" s="168">
        <f t="shared" si="63"/>
        <v>0</v>
      </c>
      <c r="I720" s="168">
        <f t="shared" si="64"/>
        <v>0</v>
      </c>
      <c r="J720" s="168">
        <f t="shared" si="65"/>
        <v>0</v>
      </c>
    </row>
    <row r="721" spans="5:10" x14ac:dyDescent="0.2">
      <c r="E721" s="107" t="str">
        <f t="shared" si="61"/>
        <v/>
      </c>
      <c r="F721" s="110" t="str">
        <f t="shared" si="62"/>
        <v/>
      </c>
      <c r="H721" s="168">
        <f t="shared" si="63"/>
        <v>0</v>
      </c>
      <c r="I721" s="168">
        <f t="shared" si="64"/>
        <v>0</v>
      </c>
      <c r="J721" s="168">
        <f t="shared" si="65"/>
        <v>0</v>
      </c>
    </row>
    <row r="722" spans="5:10" x14ac:dyDescent="0.2">
      <c r="E722" s="107" t="str">
        <f t="shared" si="61"/>
        <v/>
      </c>
      <c r="F722" s="110" t="str">
        <f t="shared" si="62"/>
        <v/>
      </c>
      <c r="H722" s="168">
        <f t="shared" si="63"/>
        <v>0</v>
      </c>
      <c r="I722" s="168">
        <f t="shared" si="64"/>
        <v>0</v>
      </c>
      <c r="J722" s="168">
        <f t="shared" si="65"/>
        <v>0</v>
      </c>
    </row>
    <row r="723" spans="5:10" x14ac:dyDescent="0.2">
      <c r="E723" s="107" t="str">
        <f t="shared" si="61"/>
        <v/>
      </c>
      <c r="F723" s="110" t="str">
        <f t="shared" si="62"/>
        <v/>
      </c>
      <c r="H723" s="168">
        <f t="shared" si="63"/>
        <v>0</v>
      </c>
      <c r="I723" s="168">
        <f t="shared" si="64"/>
        <v>0</v>
      </c>
      <c r="J723" s="168">
        <f t="shared" si="65"/>
        <v>0</v>
      </c>
    </row>
    <row r="724" spans="5:10" x14ac:dyDescent="0.2">
      <c r="E724" s="107" t="str">
        <f t="shared" si="61"/>
        <v/>
      </c>
      <c r="F724" s="110" t="str">
        <f t="shared" si="62"/>
        <v/>
      </c>
      <c r="H724" s="168">
        <f t="shared" si="63"/>
        <v>0</v>
      </c>
      <c r="I724" s="168">
        <f t="shared" si="64"/>
        <v>0</v>
      </c>
      <c r="J724" s="168">
        <f t="shared" si="65"/>
        <v>0</v>
      </c>
    </row>
    <row r="725" spans="5:10" x14ac:dyDescent="0.2">
      <c r="E725" s="107" t="str">
        <f t="shared" si="61"/>
        <v/>
      </c>
      <c r="F725" s="110" t="str">
        <f t="shared" si="62"/>
        <v/>
      </c>
      <c r="H725" s="168">
        <f t="shared" si="63"/>
        <v>0</v>
      </c>
      <c r="I725" s="168">
        <f t="shared" si="64"/>
        <v>0</v>
      </c>
      <c r="J725" s="168">
        <f t="shared" si="65"/>
        <v>0</v>
      </c>
    </row>
    <row r="726" spans="5:10" x14ac:dyDescent="0.2">
      <c r="E726" s="107" t="str">
        <f t="shared" si="61"/>
        <v/>
      </c>
      <c r="F726" s="110" t="str">
        <f t="shared" si="62"/>
        <v/>
      </c>
      <c r="H726" s="168">
        <f t="shared" si="63"/>
        <v>0</v>
      </c>
      <c r="I726" s="168">
        <f t="shared" si="64"/>
        <v>0</v>
      </c>
      <c r="J726" s="168">
        <f t="shared" si="65"/>
        <v>0</v>
      </c>
    </row>
    <row r="727" spans="5:10" x14ac:dyDescent="0.2">
      <c r="E727" s="107" t="str">
        <f t="shared" si="61"/>
        <v/>
      </c>
      <c r="F727" s="110" t="str">
        <f t="shared" si="62"/>
        <v/>
      </c>
      <c r="H727" s="168">
        <f t="shared" si="63"/>
        <v>0</v>
      </c>
      <c r="I727" s="168">
        <f t="shared" si="64"/>
        <v>0</v>
      </c>
      <c r="J727" s="168">
        <f t="shared" si="65"/>
        <v>0</v>
      </c>
    </row>
    <row r="728" spans="5:10" x14ac:dyDescent="0.2">
      <c r="E728" s="107" t="str">
        <f t="shared" si="61"/>
        <v/>
      </c>
      <c r="F728" s="110" t="str">
        <f t="shared" si="62"/>
        <v/>
      </c>
      <c r="H728" s="168">
        <f t="shared" si="63"/>
        <v>0</v>
      </c>
      <c r="I728" s="168">
        <f t="shared" si="64"/>
        <v>0</v>
      </c>
      <c r="J728" s="168">
        <f t="shared" si="65"/>
        <v>0</v>
      </c>
    </row>
    <row r="729" spans="5:10" x14ac:dyDescent="0.2">
      <c r="E729" s="107" t="str">
        <f t="shared" si="61"/>
        <v/>
      </c>
      <c r="F729" s="110" t="str">
        <f t="shared" si="62"/>
        <v/>
      </c>
      <c r="H729" s="168">
        <f t="shared" si="63"/>
        <v>0</v>
      </c>
      <c r="I729" s="168">
        <f t="shared" si="64"/>
        <v>0</v>
      </c>
      <c r="J729" s="168">
        <f t="shared" si="65"/>
        <v>0</v>
      </c>
    </row>
    <row r="730" spans="5:10" x14ac:dyDescent="0.2">
      <c r="E730" s="107" t="str">
        <f t="shared" si="61"/>
        <v/>
      </c>
      <c r="F730" s="110" t="str">
        <f t="shared" si="62"/>
        <v/>
      </c>
      <c r="H730" s="168">
        <f t="shared" si="63"/>
        <v>0</v>
      </c>
      <c r="I730" s="168">
        <f t="shared" si="64"/>
        <v>0</v>
      </c>
      <c r="J730" s="168">
        <f t="shared" si="65"/>
        <v>0</v>
      </c>
    </row>
    <row r="731" spans="5:10" x14ac:dyDescent="0.2">
      <c r="E731" s="107" t="str">
        <f t="shared" si="61"/>
        <v/>
      </c>
      <c r="F731" s="110" t="str">
        <f t="shared" si="62"/>
        <v/>
      </c>
      <c r="H731" s="168">
        <f t="shared" si="63"/>
        <v>0</v>
      </c>
      <c r="I731" s="168">
        <f t="shared" si="64"/>
        <v>0</v>
      </c>
      <c r="J731" s="168">
        <f t="shared" si="65"/>
        <v>0</v>
      </c>
    </row>
    <row r="732" spans="5:10" x14ac:dyDescent="0.2">
      <c r="E732" s="107" t="str">
        <f t="shared" si="61"/>
        <v/>
      </c>
      <c r="F732" s="110" t="str">
        <f t="shared" si="62"/>
        <v/>
      </c>
      <c r="H732" s="168">
        <f t="shared" si="63"/>
        <v>0</v>
      </c>
      <c r="I732" s="168">
        <f t="shared" si="64"/>
        <v>0</v>
      </c>
      <c r="J732" s="168">
        <f t="shared" si="65"/>
        <v>0</v>
      </c>
    </row>
    <row r="733" spans="5:10" x14ac:dyDescent="0.2">
      <c r="E733" s="107" t="str">
        <f t="shared" si="61"/>
        <v/>
      </c>
      <c r="F733" s="110" t="str">
        <f t="shared" si="62"/>
        <v/>
      </c>
      <c r="H733" s="168">
        <f t="shared" si="63"/>
        <v>0</v>
      </c>
      <c r="I733" s="168">
        <f t="shared" si="64"/>
        <v>0</v>
      </c>
      <c r="J733" s="168">
        <f t="shared" si="65"/>
        <v>0</v>
      </c>
    </row>
    <row r="734" spans="5:10" x14ac:dyDescent="0.2">
      <c r="E734" s="107" t="str">
        <f t="shared" si="61"/>
        <v/>
      </c>
      <c r="F734" s="110" t="str">
        <f t="shared" si="62"/>
        <v/>
      </c>
      <c r="H734" s="168">
        <f t="shared" si="63"/>
        <v>0</v>
      </c>
      <c r="I734" s="168">
        <f t="shared" si="64"/>
        <v>0</v>
      </c>
      <c r="J734" s="168">
        <f t="shared" si="65"/>
        <v>0</v>
      </c>
    </row>
    <row r="735" spans="5:10" x14ac:dyDescent="0.2">
      <c r="E735" s="107" t="str">
        <f t="shared" si="61"/>
        <v/>
      </c>
      <c r="F735" s="110" t="str">
        <f t="shared" si="62"/>
        <v/>
      </c>
      <c r="H735" s="168">
        <f t="shared" si="63"/>
        <v>0</v>
      </c>
      <c r="I735" s="168">
        <f t="shared" si="64"/>
        <v>0</v>
      </c>
      <c r="J735" s="168">
        <f t="shared" si="65"/>
        <v>0</v>
      </c>
    </row>
    <row r="736" spans="5:10" x14ac:dyDescent="0.2">
      <c r="E736" s="107" t="str">
        <f t="shared" ref="E736:E799" si="66">IF(C736&gt;0,D736*C736,"")</f>
        <v/>
      </c>
      <c r="F736" s="110" t="str">
        <f t="shared" ref="F736:F799" si="67">IF(C736&gt;0,F735+E736,"")</f>
        <v/>
      </c>
      <c r="H736" s="168">
        <f t="shared" si="63"/>
        <v>0</v>
      </c>
      <c r="I736" s="168">
        <f t="shared" si="64"/>
        <v>0</v>
      </c>
      <c r="J736" s="168">
        <f t="shared" si="65"/>
        <v>0</v>
      </c>
    </row>
    <row r="737" spans="5:10" x14ac:dyDescent="0.2">
      <c r="E737" s="107" t="str">
        <f t="shared" si="66"/>
        <v/>
      </c>
      <c r="F737" s="110" t="str">
        <f t="shared" si="67"/>
        <v/>
      </c>
      <c r="H737" s="168">
        <f t="shared" si="63"/>
        <v>0</v>
      </c>
      <c r="I737" s="168">
        <f t="shared" si="64"/>
        <v>0</v>
      </c>
      <c r="J737" s="168">
        <f t="shared" si="65"/>
        <v>0</v>
      </c>
    </row>
    <row r="738" spans="5:10" x14ac:dyDescent="0.2">
      <c r="E738" s="107" t="str">
        <f t="shared" si="66"/>
        <v/>
      </c>
      <c r="F738" s="110" t="str">
        <f t="shared" si="67"/>
        <v/>
      </c>
      <c r="H738" s="168">
        <f t="shared" si="63"/>
        <v>0</v>
      </c>
      <c r="I738" s="168">
        <f t="shared" si="64"/>
        <v>0</v>
      </c>
      <c r="J738" s="168">
        <f t="shared" si="65"/>
        <v>0</v>
      </c>
    </row>
    <row r="739" spans="5:10" x14ac:dyDescent="0.2">
      <c r="E739" s="107" t="str">
        <f t="shared" si="66"/>
        <v/>
      </c>
      <c r="F739" s="110" t="str">
        <f t="shared" si="67"/>
        <v/>
      </c>
      <c r="H739" s="168">
        <f t="shared" si="63"/>
        <v>0</v>
      </c>
      <c r="I739" s="168">
        <f t="shared" si="64"/>
        <v>0</v>
      </c>
      <c r="J739" s="168">
        <f t="shared" si="65"/>
        <v>0</v>
      </c>
    </row>
    <row r="740" spans="5:10" x14ac:dyDescent="0.2">
      <c r="E740" s="107" t="str">
        <f t="shared" si="66"/>
        <v/>
      </c>
      <c r="F740" s="110" t="str">
        <f t="shared" si="67"/>
        <v/>
      </c>
      <c r="H740" s="168">
        <f t="shared" si="63"/>
        <v>0</v>
      </c>
      <c r="I740" s="168">
        <f t="shared" si="64"/>
        <v>0</v>
      </c>
      <c r="J740" s="168">
        <f t="shared" si="65"/>
        <v>0</v>
      </c>
    </row>
    <row r="741" spans="5:10" x14ac:dyDescent="0.2">
      <c r="E741" s="107" t="str">
        <f t="shared" si="66"/>
        <v/>
      </c>
      <c r="F741" s="110" t="str">
        <f t="shared" si="67"/>
        <v/>
      </c>
      <c r="H741" s="168">
        <f t="shared" si="63"/>
        <v>0</v>
      </c>
      <c r="I741" s="168">
        <f t="shared" si="64"/>
        <v>0</v>
      </c>
      <c r="J741" s="168">
        <f t="shared" si="65"/>
        <v>0</v>
      </c>
    </row>
    <row r="742" spans="5:10" x14ac:dyDescent="0.2">
      <c r="E742" s="107" t="str">
        <f t="shared" si="66"/>
        <v/>
      </c>
      <c r="F742" s="110" t="str">
        <f t="shared" si="67"/>
        <v/>
      </c>
      <c r="H742" s="168">
        <f t="shared" si="63"/>
        <v>0</v>
      </c>
      <c r="I742" s="168">
        <f t="shared" si="64"/>
        <v>0</v>
      </c>
      <c r="J742" s="168">
        <f t="shared" si="65"/>
        <v>0</v>
      </c>
    </row>
    <row r="743" spans="5:10" x14ac:dyDescent="0.2">
      <c r="E743" s="107" t="str">
        <f t="shared" si="66"/>
        <v/>
      </c>
      <c r="F743" s="110" t="str">
        <f t="shared" si="67"/>
        <v/>
      </c>
      <c r="H743" s="168">
        <f t="shared" si="63"/>
        <v>0</v>
      </c>
      <c r="I743" s="168">
        <f t="shared" si="64"/>
        <v>0</v>
      </c>
      <c r="J743" s="168">
        <f t="shared" si="65"/>
        <v>0</v>
      </c>
    </row>
    <row r="744" spans="5:10" x14ac:dyDescent="0.2">
      <c r="E744" s="107" t="str">
        <f t="shared" si="66"/>
        <v/>
      </c>
      <c r="F744" s="110" t="str">
        <f t="shared" si="67"/>
        <v/>
      </c>
      <c r="H744" s="168">
        <f t="shared" si="63"/>
        <v>0</v>
      </c>
      <c r="I744" s="168">
        <f t="shared" si="64"/>
        <v>0</v>
      </c>
      <c r="J744" s="168">
        <f t="shared" si="65"/>
        <v>0</v>
      </c>
    </row>
    <row r="745" spans="5:10" x14ac:dyDescent="0.2">
      <c r="E745" s="107" t="str">
        <f t="shared" si="66"/>
        <v/>
      </c>
      <c r="F745" s="110" t="str">
        <f t="shared" si="67"/>
        <v/>
      </c>
      <c r="H745" s="168">
        <f t="shared" si="63"/>
        <v>0</v>
      </c>
      <c r="I745" s="168">
        <f t="shared" si="64"/>
        <v>0</v>
      </c>
      <c r="J745" s="168">
        <f t="shared" si="65"/>
        <v>0</v>
      </c>
    </row>
    <row r="746" spans="5:10" x14ac:dyDescent="0.2">
      <c r="E746" s="107" t="str">
        <f t="shared" si="66"/>
        <v/>
      </c>
      <c r="F746" s="110" t="str">
        <f t="shared" si="67"/>
        <v/>
      </c>
      <c r="H746" s="168">
        <f t="shared" si="63"/>
        <v>0</v>
      </c>
      <c r="I746" s="168">
        <f t="shared" si="64"/>
        <v>0</v>
      </c>
      <c r="J746" s="168">
        <f t="shared" si="65"/>
        <v>0</v>
      </c>
    </row>
    <row r="747" spans="5:10" x14ac:dyDescent="0.2">
      <c r="E747" s="107" t="str">
        <f t="shared" si="66"/>
        <v/>
      </c>
      <c r="F747" s="110" t="str">
        <f t="shared" si="67"/>
        <v/>
      </c>
      <c r="H747" s="168">
        <f t="shared" si="63"/>
        <v>0</v>
      </c>
      <c r="I747" s="168">
        <f t="shared" si="64"/>
        <v>0</v>
      </c>
      <c r="J747" s="168">
        <f t="shared" si="65"/>
        <v>0</v>
      </c>
    </row>
    <row r="748" spans="5:10" x14ac:dyDescent="0.2">
      <c r="E748" s="107" t="str">
        <f t="shared" si="66"/>
        <v/>
      </c>
      <c r="F748" s="110" t="str">
        <f t="shared" si="67"/>
        <v/>
      </c>
      <c r="H748" s="168">
        <f t="shared" si="63"/>
        <v>0</v>
      </c>
      <c r="I748" s="168">
        <f t="shared" si="64"/>
        <v>0</v>
      </c>
      <c r="J748" s="168">
        <f t="shared" si="65"/>
        <v>0</v>
      </c>
    </row>
    <row r="749" spans="5:10" x14ac:dyDescent="0.2">
      <c r="E749" s="107" t="str">
        <f t="shared" si="66"/>
        <v/>
      </c>
      <c r="F749" s="110" t="str">
        <f t="shared" si="67"/>
        <v/>
      </c>
      <c r="H749" s="168">
        <f t="shared" si="63"/>
        <v>0</v>
      </c>
      <c r="I749" s="168">
        <f t="shared" si="64"/>
        <v>0</v>
      </c>
      <c r="J749" s="168">
        <f t="shared" si="65"/>
        <v>0</v>
      </c>
    </row>
    <row r="750" spans="5:10" x14ac:dyDescent="0.2">
      <c r="E750" s="107" t="str">
        <f t="shared" si="66"/>
        <v/>
      </c>
      <c r="F750" s="110" t="str">
        <f t="shared" si="67"/>
        <v/>
      </c>
      <c r="H750" s="168">
        <f t="shared" si="63"/>
        <v>0</v>
      </c>
      <c r="I750" s="168">
        <f t="shared" si="64"/>
        <v>0</v>
      </c>
      <c r="J750" s="168">
        <f t="shared" si="65"/>
        <v>0</v>
      </c>
    </row>
    <row r="751" spans="5:10" x14ac:dyDescent="0.2">
      <c r="E751" s="107" t="str">
        <f t="shared" si="66"/>
        <v/>
      </c>
      <c r="F751" s="110" t="str">
        <f t="shared" si="67"/>
        <v/>
      </c>
      <c r="H751" s="168">
        <f t="shared" si="63"/>
        <v>0</v>
      </c>
      <c r="I751" s="168">
        <f t="shared" si="64"/>
        <v>0</v>
      </c>
      <c r="J751" s="168">
        <f t="shared" si="65"/>
        <v>0</v>
      </c>
    </row>
    <row r="752" spans="5:10" x14ac:dyDescent="0.2">
      <c r="E752" s="107" t="str">
        <f t="shared" si="66"/>
        <v/>
      </c>
      <c r="F752" s="110" t="str">
        <f t="shared" si="67"/>
        <v/>
      </c>
      <c r="H752" s="168">
        <f t="shared" si="63"/>
        <v>0</v>
      </c>
      <c r="I752" s="168">
        <f t="shared" si="64"/>
        <v>0</v>
      </c>
      <c r="J752" s="168">
        <f t="shared" si="65"/>
        <v>0</v>
      </c>
    </row>
    <row r="753" spans="5:10" x14ac:dyDescent="0.2">
      <c r="E753" s="107" t="str">
        <f t="shared" si="66"/>
        <v/>
      </c>
      <c r="F753" s="110" t="str">
        <f t="shared" si="67"/>
        <v/>
      </c>
      <c r="H753" s="168">
        <f t="shared" si="63"/>
        <v>0</v>
      </c>
      <c r="I753" s="168">
        <f t="shared" si="64"/>
        <v>0</v>
      </c>
      <c r="J753" s="168">
        <f t="shared" si="65"/>
        <v>0</v>
      </c>
    </row>
    <row r="754" spans="5:10" x14ac:dyDescent="0.2">
      <c r="E754" s="107" t="str">
        <f t="shared" si="66"/>
        <v/>
      </c>
      <c r="F754" s="110" t="str">
        <f t="shared" si="67"/>
        <v/>
      </c>
      <c r="H754" s="168">
        <f t="shared" si="63"/>
        <v>0</v>
      </c>
      <c r="I754" s="168">
        <f t="shared" si="64"/>
        <v>0</v>
      </c>
      <c r="J754" s="168">
        <f t="shared" si="65"/>
        <v>0</v>
      </c>
    </row>
    <row r="755" spans="5:10" x14ac:dyDescent="0.2">
      <c r="E755" s="107" t="str">
        <f t="shared" si="66"/>
        <v/>
      </c>
      <c r="F755" s="110" t="str">
        <f t="shared" si="67"/>
        <v/>
      </c>
      <c r="H755" s="168">
        <f t="shared" si="63"/>
        <v>0</v>
      </c>
      <c r="I755" s="168">
        <f t="shared" si="64"/>
        <v>0</v>
      </c>
      <c r="J755" s="168">
        <f t="shared" si="65"/>
        <v>0</v>
      </c>
    </row>
    <row r="756" spans="5:10" x14ac:dyDescent="0.2">
      <c r="E756" s="107" t="str">
        <f t="shared" si="66"/>
        <v/>
      </c>
      <c r="F756" s="110" t="str">
        <f t="shared" si="67"/>
        <v/>
      </c>
      <c r="H756" s="168">
        <f t="shared" si="63"/>
        <v>0</v>
      </c>
      <c r="I756" s="168">
        <f t="shared" si="64"/>
        <v>0</v>
      </c>
      <c r="J756" s="168">
        <f t="shared" si="65"/>
        <v>0</v>
      </c>
    </row>
    <row r="757" spans="5:10" x14ac:dyDescent="0.2">
      <c r="E757" s="107" t="str">
        <f t="shared" si="66"/>
        <v/>
      </c>
      <c r="F757" s="110" t="str">
        <f t="shared" si="67"/>
        <v/>
      </c>
      <c r="H757" s="168">
        <f t="shared" si="63"/>
        <v>0</v>
      </c>
      <c r="I757" s="168">
        <f t="shared" si="64"/>
        <v>0</v>
      </c>
      <c r="J757" s="168">
        <f t="shared" si="65"/>
        <v>0</v>
      </c>
    </row>
    <row r="758" spans="5:10" x14ac:dyDescent="0.2">
      <c r="E758" s="107" t="str">
        <f t="shared" si="66"/>
        <v/>
      </c>
      <c r="F758" s="110" t="str">
        <f t="shared" si="67"/>
        <v/>
      </c>
      <c r="H758" s="168">
        <f t="shared" si="63"/>
        <v>0</v>
      </c>
      <c r="I758" s="168">
        <f t="shared" si="64"/>
        <v>0</v>
      </c>
      <c r="J758" s="168">
        <f t="shared" si="65"/>
        <v>0</v>
      </c>
    </row>
    <row r="759" spans="5:10" x14ac:dyDescent="0.2">
      <c r="E759" s="107" t="str">
        <f t="shared" si="66"/>
        <v/>
      </c>
      <c r="F759" s="110" t="str">
        <f t="shared" si="67"/>
        <v/>
      </c>
      <c r="H759" s="168">
        <f t="shared" si="63"/>
        <v>0</v>
      </c>
      <c r="I759" s="168">
        <f t="shared" si="64"/>
        <v>0</v>
      </c>
      <c r="J759" s="168">
        <f t="shared" si="65"/>
        <v>0</v>
      </c>
    </row>
    <row r="760" spans="5:10" x14ac:dyDescent="0.2">
      <c r="E760" s="107" t="str">
        <f t="shared" si="66"/>
        <v/>
      </c>
      <c r="F760" s="110" t="str">
        <f t="shared" si="67"/>
        <v/>
      </c>
      <c r="H760" s="168">
        <f t="shared" si="63"/>
        <v>0</v>
      </c>
      <c r="I760" s="168">
        <f t="shared" si="64"/>
        <v>0</v>
      </c>
      <c r="J760" s="168">
        <f t="shared" si="65"/>
        <v>0</v>
      </c>
    </row>
    <row r="761" spans="5:10" x14ac:dyDescent="0.2">
      <c r="E761" s="107" t="str">
        <f t="shared" si="66"/>
        <v/>
      </c>
      <c r="F761" s="110" t="str">
        <f t="shared" si="67"/>
        <v/>
      </c>
      <c r="H761" s="168">
        <f t="shared" si="63"/>
        <v>0</v>
      </c>
      <c r="I761" s="168">
        <f t="shared" si="64"/>
        <v>0</v>
      </c>
      <c r="J761" s="168">
        <f t="shared" si="65"/>
        <v>0</v>
      </c>
    </row>
    <row r="762" spans="5:10" x14ac:dyDescent="0.2">
      <c r="E762" s="107" t="str">
        <f t="shared" si="66"/>
        <v/>
      </c>
      <c r="F762" s="110" t="str">
        <f t="shared" si="67"/>
        <v/>
      </c>
      <c r="H762" s="168">
        <f t="shared" si="63"/>
        <v>0</v>
      </c>
      <c r="I762" s="168">
        <f t="shared" si="64"/>
        <v>0</v>
      </c>
      <c r="J762" s="168">
        <f t="shared" si="65"/>
        <v>0</v>
      </c>
    </row>
    <row r="763" spans="5:10" x14ac:dyDescent="0.2">
      <c r="E763" s="107" t="str">
        <f t="shared" si="66"/>
        <v/>
      </c>
      <c r="F763" s="110" t="str">
        <f t="shared" si="67"/>
        <v/>
      </c>
      <c r="H763" s="168">
        <f t="shared" si="63"/>
        <v>0</v>
      </c>
      <c r="I763" s="168">
        <f t="shared" si="64"/>
        <v>0</v>
      </c>
      <c r="J763" s="168">
        <f t="shared" si="65"/>
        <v>0</v>
      </c>
    </row>
    <row r="764" spans="5:10" x14ac:dyDescent="0.2">
      <c r="E764" s="107" t="str">
        <f t="shared" si="66"/>
        <v/>
      </c>
      <c r="F764" s="110" t="str">
        <f t="shared" si="67"/>
        <v/>
      </c>
      <c r="H764" s="168">
        <f t="shared" si="63"/>
        <v>0</v>
      </c>
      <c r="I764" s="168">
        <f t="shared" si="64"/>
        <v>0</v>
      </c>
      <c r="J764" s="168">
        <f t="shared" si="65"/>
        <v>0</v>
      </c>
    </row>
    <row r="765" spans="5:10" x14ac:dyDescent="0.2">
      <c r="E765" s="107" t="str">
        <f t="shared" si="66"/>
        <v/>
      </c>
      <c r="F765" s="110" t="str">
        <f t="shared" si="67"/>
        <v/>
      </c>
      <c r="H765" s="168">
        <f t="shared" si="63"/>
        <v>0</v>
      </c>
      <c r="I765" s="168">
        <f t="shared" si="64"/>
        <v>0</v>
      </c>
      <c r="J765" s="168">
        <f t="shared" si="65"/>
        <v>0</v>
      </c>
    </row>
    <row r="766" spans="5:10" x14ac:dyDescent="0.2">
      <c r="E766" s="107" t="str">
        <f t="shared" si="66"/>
        <v/>
      </c>
      <c r="F766" s="110" t="str">
        <f t="shared" si="67"/>
        <v/>
      </c>
      <c r="H766" s="168">
        <f t="shared" si="63"/>
        <v>0</v>
      </c>
      <c r="I766" s="168">
        <f t="shared" si="64"/>
        <v>0</v>
      </c>
      <c r="J766" s="168">
        <f t="shared" si="65"/>
        <v>0</v>
      </c>
    </row>
    <row r="767" spans="5:10" x14ac:dyDescent="0.2">
      <c r="E767" s="107" t="str">
        <f t="shared" si="66"/>
        <v/>
      </c>
      <c r="F767" s="110" t="str">
        <f t="shared" si="67"/>
        <v/>
      </c>
      <c r="H767" s="168">
        <f t="shared" si="63"/>
        <v>0</v>
      </c>
      <c r="I767" s="168">
        <f t="shared" si="64"/>
        <v>0</v>
      </c>
      <c r="J767" s="168">
        <f t="shared" si="65"/>
        <v>0</v>
      </c>
    </row>
    <row r="768" spans="5:10" x14ac:dyDescent="0.2">
      <c r="E768" s="107" t="str">
        <f t="shared" si="66"/>
        <v/>
      </c>
      <c r="F768" s="110" t="str">
        <f t="shared" si="67"/>
        <v/>
      </c>
      <c r="H768" s="168">
        <f t="shared" si="63"/>
        <v>0</v>
      </c>
      <c r="I768" s="168">
        <f t="shared" si="64"/>
        <v>0</v>
      </c>
      <c r="J768" s="168">
        <f t="shared" si="65"/>
        <v>0</v>
      </c>
    </row>
    <row r="769" spans="5:10" x14ac:dyDescent="0.2">
      <c r="E769" s="107" t="str">
        <f t="shared" si="66"/>
        <v/>
      </c>
      <c r="F769" s="110" t="str">
        <f t="shared" si="67"/>
        <v/>
      </c>
      <c r="H769" s="168">
        <f t="shared" si="63"/>
        <v>0</v>
      </c>
      <c r="I769" s="168">
        <f t="shared" si="64"/>
        <v>0</v>
      </c>
      <c r="J769" s="168">
        <f t="shared" si="65"/>
        <v>0</v>
      </c>
    </row>
    <row r="770" spans="5:10" x14ac:dyDescent="0.2">
      <c r="E770" s="107" t="str">
        <f t="shared" si="66"/>
        <v/>
      </c>
      <c r="F770" s="110" t="str">
        <f t="shared" si="67"/>
        <v/>
      </c>
      <c r="H770" s="168">
        <f t="shared" si="63"/>
        <v>0</v>
      </c>
      <c r="I770" s="168">
        <f t="shared" si="64"/>
        <v>0</v>
      </c>
      <c r="J770" s="168">
        <f t="shared" si="65"/>
        <v>0</v>
      </c>
    </row>
    <row r="771" spans="5:10" x14ac:dyDescent="0.2">
      <c r="E771" s="107" t="str">
        <f t="shared" si="66"/>
        <v/>
      </c>
      <c r="F771" s="110" t="str">
        <f t="shared" si="67"/>
        <v/>
      </c>
      <c r="H771" s="168">
        <f t="shared" si="63"/>
        <v>0</v>
      </c>
      <c r="I771" s="168">
        <f t="shared" si="64"/>
        <v>0</v>
      </c>
      <c r="J771" s="168">
        <f t="shared" si="65"/>
        <v>0</v>
      </c>
    </row>
    <row r="772" spans="5:10" x14ac:dyDescent="0.2">
      <c r="E772" s="107" t="str">
        <f t="shared" si="66"/>
        <v/>
      </c>
      <c r="F772" s="110" t="str">
        <f t="shared" si="67"/>
        <v/>
      </c>
      <c r="H772" s="168">
        <f t="shared" si="63"/>
        <v>0</v>
      </c>
      <c r="I772" s="168">
        <f t="shared" si="64"/>
        <v>0</v>
      </c>
      <c r="J772" s="168">
        <f t="shared" si="65"/>
        <v>0</v>
      </c>
    </row>
    <row r="773" spans="5:10" x14ac:dyDescent="0.2">
      <c r="E773" s="107" t="str">
        <f t="shared" si="66"/>
        <v/>
      </c>
      <c r="F773" s="110" t="str">
        <f t="shared" si="67"/>
        <v/>
      </c>
      <c r="H773" s="168">
        <f t="shared" si="63"/>
        <v>0</v>
      </c>
      <c r="I773" s="168">
        <f t="shared" si="64"/>
        <v>0</v>
      </c>
      <c r="J773" s="168">
        <f t="shared" si="65"/>
        <v>0</v>
      </c>
    </row>
    <row r="774" spans="5:10" x14ac:dyDescent="0.2">
      <c r="E774" s="107" t="str">
        <f t="shared" si="66"/>
        <v/>
      </c>
      <c r="F774" s="110" t="str">
        <f t="shared" si="67"/>
        <v/>
      </c>
      <c r="H774" s="168">
        <f t="shared" si="63"/>
        <v>0</v>
      </c>
      <c r="I774" s="168">
        <f t="shared" si="64"/>
        <v>0</v>
      </c>
      <c r="J774" s="168">
        <f t="shared" si="65"/>
        <v>0</v>
      </c>
    </row>
    <row r="775" spans="5:10" x14ac:dyDescent="0.2">
      <c r="E775" s="107" t="str">
        <f t="shared" si="66"/>
        <v/>
      </c>
      <c r="F775" s="110" t="str">
        <f t="shared" si="67"/>
        <v/>
      </c>
      <c r="H775" s="168">
        <f t="shared" si="63"/>
        <v>0</v>
      </c>
      <c r="I775" s="168">
        <f t="shared" si="64"/>
        <v>0</v>
      </c>
      <c r="J775" s="168">
        <f t="shared" si="65"/>
        <v>0</v>
      </c>
    </row>
    <row r="776" spans="5:10" x14ac:dyDescent="0.2">
      <c r="E776" s="107" t="str">
        <f t="shared" si="66"/>
        <v/>
      </c>
      <c r="F776" s="110" t="str">
        <f t="shared" si="67"/>
        <v/>
      </c>
      <c r="H776" s="168">
        <f t="shared" ref="H776:H839" si="68">IF(YEAR($A776)=2008,$D776*$C776,0)</f>
        <v>0</v>
      </c>
      <c r="I776" s="168">
        <f t="shared" ref="I776:I839" si="69">IF(YEAR($A776)=2009,$D776*$C776,0)</f>
        <v>0</v>
      </c>
      <c r="J776" s="168">
        <f t="shared" si="65"/>
        <v>0</v>
      </c>
    </row>
    <row r="777" spans="5:10" x14ac:dyDescent="0.2">
      <c r="E777" s="107" t="str">
        <f t="shared" si="66"/>
        <v/>
      </c>
      <c r="F777" s="110" t="str">
        <f t="shared" si="67"/>
        <v/>
      </c>
      <c r="H777" s="168">
        <f t="shared" si="68"/>
        <v>0</v>
      </c>
      <c r="I777" s="168">
        <f t="shared" si="69"/>
        <v>0</v>
      </c>
      <c r="J777" s="168">
        <f t="shared" ref="J777:J840" si="70">IF(YEAR($A777)=2010,$D777*$C777,0)</f>
        <v>0</v>
      </c>
    </row>
    <row r="778" spans="5:10" x14ac:dyDescent="0.2">
      <c r="E778" s="107" t="str">
        <f t="shared" si="66"/>
        <v/>
      </c>
      <c r="F778" s="110" t="str">
        <f t="shared" si="67"/>
        <v/>
      </c>
      <c r="H778" s="168">
        <f t="shared" si="68"/>
        <v>0</v>
      </c>
      <c r="I778" s="168">
        <f t="shared" si="69"/>
        <v>0</v>
      </c>
      <c r="J778" s="168">
        <f t="shared" si="70"/>
        <v>0</v>
      </c>
    </row>
    <row r="779" spans="5:10" x14ac:dyDescent="0.2">
      <c r="E779" s="107" t="str">
        <f t="shared" si="66"/>
        <v/>
      </c>
      <c r="F779" s="110" t="str">
        <f t="shared" si="67"/>
        <v/>
      </c>
      <c r="H779" s="168">
        <f t="shared" si="68"/>
        <v>0</v>
      </c>
      <c r="I779" s="168">
        <f t="shared" si="69"/>
        <v>0</v>
      </c>
      <c r="J779" s="168">
        <f t="shared" si="70"/>
        <v>0</v>
      </c>
    </row>
    <row r="780" spans="5:10" x14ac:dyDescent="0.2">
      <c r="E780" s="107" t="str">
        <f t="shared" si="66"/>
        <v/>
      </c>
      <c r="F780" s="110" t="str">
        <f t="shared" si="67"/>
        <v/>
      </c>
      <c r="H780" s="168">
        <f t="shared" si="68"/>
        <v>0</v>
      </c>
      <c r="I780" s="168">
        <f t="shared" si="69"/>
        <v>0</v>
      </c>
      <c r="J780" s="168">
        <f t="shared" si="70"/>
        <v>0</v>
      </c>
    </row>
    <row r="781" spans="5:10" x14ac:dyDescent="0.2">
      <c r="E781" s="107" t="str">
        <f t="shared" si="66"/>
        <v/>
      </c>
      <c r="F781" s="110" t="str">
        <f t="shared" si="67"/>
        <v/>
      </c>
      <c r="H781" s="168">
        <f t="shared" si="68"/>
        <v>0</v>
      </c>
      <c r="I781" s="168">
        <f t="shared" si="69"/>
        <v>0</v>
      </c>
      <c r="J781" s="168">
        <f t="shared" si="70"/>
        <v>0</v>
      </c>
    </row>
    <row r="782" spans="5:10" x14ac:dyDescent="0.2">
      <c r="E782" s="107" t="str">
        <f t="shared" si="66"/>
        <v/>
      </c>
      <c r="F782" s="110" t="str">
        <f t="shared" si="67"/>
        <v/>
      </c>
      <c r="H782" s="168">
        <f t="shared" si="68"/>
        <v>0</v>
      </c>
      <c r="I782" s="168">
        <f t="shared" si="69"/>
        <v>0</v>
      </c>
      <c r="J782" s="168">
        <f t="shared" si="70"/>
        <v>0</v>
      </c>
    </row>
    <row r="783" spans="5:10" x14ac:dyDescent="0.2">
      <c r="E783" s="107" t="str">
        <f t="shared" si="66"/>
        <v/>
      </c>
      <c r="F783" s="110" t="str">
        <f t="shared" si="67"/>
        <v/>
      </c>
      <c r="H783" s="168">
        <f t="shared" si="68"/>
        <v>0</v>
      </c>
      <c r="I783" s="168">
        <f t="shared" si="69"/>
        <v>0</v>
      </c>
      <c r="J783" s="168">
        <f t="shared" si="70"/>
        <v>0</v>
      </c>
    </row>
    <row r="784" spans="5:10" x14ac:dyDescent="0.2">
      <c r="E784" s="107" t="str">
        <f t="shared" si="66"/>
        <v/>
      </c>
      <c r="F784" s="110" t="str">
        <f t="shared" si="67"/>
        <v/>
      </c>
      <c r="H784" s="168">
        <f t="shared" si="68"/>
        <v>0</v>
      </c>
      <c r="I784" s="168">
        <f t="shared" si="69"/>
        <v>0</v>
      </c>
      <c r="J784" s="168">
        <f t="shared" si="70"/>
        <v>0</v>
      </c>
    </row>
    <row r="785" spans="5:10" x14ac:dyDescent="0.2">
      <c r="E785" s="107" t="str">
        <f t="shared" si="66"/>
        <v/>
      </c>
      <c r="F785" s="110" t="str">
        <f t="shared" si="67"/>
        <v/>
      </c>
      <c r="H785" s="168">
        <f t="shared" si="68"/>
        <v>0</v>
      </c>
      <c r="I785" s="168">
        <f t="shared" si="69"/>
        <v>0</v>
      </c>
      <c r="J785" s="168">
        <f t="shared" si="70"/>
        <v>0</v>
      </c>
    </row>
    <row r="786" spans="5:10" x14ac:dyDescent="0.2">
      <c r="E786" s="107" t="str">
        <f t="shared" si="66"/>
        <v/>
      </c>
      <c r="F786" s="110" t="str">
        <f t="shared" si="67"/>
        <v/>
      </c>
      <c r="H786" s="168">
        <f t="shared" si="68"/>
        <v>0</v>
      </c>
      <c r="I786" s="168">
        <f t="shared" si="69"/>
        <v>0</v>
      </c>
      <c r="J786" s="168">
        <f t="shared" si="70"/>
        <v>0</v>
      </c>
    </row>
    <row r="787" spans="5:10" x14ac:dyDescent="0.2">
      <c r="E787" s="107" t="str">
        <f t="shared" si="66"/>
        <v/>
      </c>
      <c r="F787" s="110" t="str">
        <f t="shared" si="67"/>
        <v/>
      </c>
      <c r="H787" s="168">
        <f t="shared" si="68"/>
        <v>0</v>
      </c>
      <c r="I787" s="168">
        <f t="shared" si="69"/>
        <v>0</v>
      </c>
      <c r="J787" s="168">
        <f t="shared" si="70"/>
        <v>0</v>
      </c>
    </row>
    <row r="788" spans="5:10" x14ac:dyDescent="0.2">
      <c r="E788" s="107" t="str">
        <f t="shared" si="66"/>
        <v/>
      </c>
      <c r="F788" s="110" t="str">
        <f t="shared" si="67"/>
        <v/>
      </c>
      <c r="H788" s="168">
        <f t="shared" si="68"/>
        <v>0</v>
      </c>
      <c r="I788" s="168">
        <f t="shared" si="69"/>
        <v>0</v>
      </c>
      <c r="J788" s="168">
        <f t="shared" si="70"/>
        <v>0</v>
      </c>
    </row>
    <row r="789" spans="5:10" x14ac:dyDescent="0.2">
      <c r="E789" s="107" t="str">
        <f t="shared" si="66"/>
        <v/>
      </c>
      <c r="F789" s="110" t="str">
        <f t="shared" si="67"/>
        <v/>
      </c>
      <c r="H789" s="168">
        <f t="shared" si="68"/>
        <v>0</v>
      </c>
      <c r="I789" s="168">
        <f t="shared" si="69"/>
        <v>0</v>
      </c>
      <c r="J789" s="168">
        <f t="shared" si="70"/>
        <v>0</v>
      </c>
    </row>
    <row r="790" spans="5:10" x14ac:dyDescent="0.2">
      <c r="E790" s="107" t="str">
        <f t="shared" si="66"/>
        <v/>
      </c>
      <c r="F790" s="110" t="str">
        <f t="shared" si="67"/>
        <v/>
      </c>
      <c r="H790" s="168">
        <f t="shared" si="68"/>
        <v>0</v>
      </c>
      <c r="I790" s="168">
        <f t="shared" si="69"/>
        <v>0</v>
      </c>
      <c r="J790" s="168">
        <f t="shared" si="70"/>
        <v>0</v>
      </c>
    </row>
    <row r="791" spans="5:10" x14ac:dyDescent="0.2">
      <c r="E791" s="107" t="str">
        <f t="shared" si="66"/>
        <v/>
      </c>
      <c r="F791" s="110" t="str">
        <f t="shared" si="67"/>
        <v/>
      </c>
      <c r="H791" s="168">
        <f t="shared" si="68"/>
        <v>0</v>
      </c>
      <c r="I791" s="168">
        <f t="shared" si="69"/>
        <v>0</v>
      </c>
      <c r="J791" s="168">
        <f t="shared" si="70"/>
        <v>0</v>
      </c>
    </row>
    <row r="792" spans="5:10" x14ac:dyDescent="0.2">
      <c r="E792" s="107" t="str">
        <f t="shared" si="66"/>
        <v/>
      </c>
      <c r="F792" s="110" t="str">
        <f t="shared" si="67"/>
        <v/>
      </c>
      <c r="H792" s="168">
        <f t="shared" si="68"/>
        <v>0</v>
      </c>
      <c r="I792" s="168">
        <f t="shared" si="69"/>
        <v>0</v>
      </c>
      <c r="J792" s="168">
        <f t="shared" si="70"/>
        <v>0</v>
      </c>
    </row>
    <row r="793" spans="5:10" x14ac:dyDescent="0.2">
      <c r="E793" s="107" t="str">
        <f t="shared" si="66"/>
        <v/>
      </c>
      <c r="F793" s="110" t="str">
        <f t="shared" si="67"/>
        <v/>
      </c>
      <c r="H793" s="168">
        <f t="shared" si="68"/>
        <v>0</v>
      </c>
      <c r="I793" s="168">
        <f t="shared" si="69"/>
        <v>0</v>
      </c>
      <c r="J793" s="168">
        <f t="shared" si="70"/>
        <v>0</v>
      </c>
    </row>
    <row r="794" spans="5:10" x14ac:dyDescent="0.2">
      <c r="E794" s="107" t="str">
        <f t="shared" si="66"/>
        <v/>
      </c>
      <c r="F794" s="110" t="str">
        <f t="shared" si="67"/>
        <v/>
      </c>
      <c r="H794" s="168">
        <f t="shared" si="68"/>
        <v>0</v>
      </c>
      <c r="I794" s="168">
        <f t="shared" si="69"/>
        <v>0</v>
      </c>
      <c r="J794" s="168">
        <f t="shared" si="70"/>
        <v>0</v>
      </c>
    </row>
    <row r="795" spans="5:10" x14ac:dyDescent="0.2">
      <c r="E795" s="107" t="str">
        <f t="shared" si="66"/>
        <v/>
      </c>
      <c r="F795" s="110" t="str">
        <f t="shared" si="67"/>
        <v/>
      </c>
      <c r="H795" s="168">
        <f t="shared" si="68"/>
        <v>0</v>
      </c>
      <c r="I795" s="168">
        <f t="shared" si="69"/>
        <v>0</v>
      </c>
      <c r="J795" s="168">
        <f t="shared" si="70"/>
        <v>0</v>
      </c>
    </row>
    <row r="796" spans="5:10" x14ac:dyDescent="0.2">
      <c r="E796" s="107" t="str">
        <f t="shared" si="66"/>
        <v/>
      </c>
      <c r="F796" s="110" t="str">
        <f t="shared" si="67"/>
        <v/>
      </c>
      <c r="H796" s="168">
        <f t="shared" si="68"/>
        <v>0</v>
      </c>
      <c r="I796" s="168">
        <f t="shared" si="69"/>
        <v>0</v>
      </c>
      <c r="J796" s="168">
        <f t="shared" si="70"/>
        <v>0</v>
      </c>
    </row>
    <row r="797" spans="5:10" x14ac:dyDescent="0.2">
      <c r="E797" s="107" t="str">
        <f t="shared" si="66"/>
        <v/>
      </c>
      <c r="F797" s="110" t="str">
        <f t="shared" si="67"/>
        <v/>
      </c>
      <c r="H797" s="168">
        <f t="shared" si="68"/>
        <v>0</v>
      </c>
      <c r="I797" s="168">
        <f t="shared" si="69"/>
        <v>0</v>
      </c>
      <c r="J797" s="168">
        <f t="shared" si="70"/>
        <v>0</v>
      </c>
    </row>
    <row r="798" spans="5:10" x14ac:dyDescent="0.2">
      <c r="E798" s="107" t="str">
        <f t="shared" si="66"/>
        <v/>
      </c>
      <c r="F798" s="110" t="str">
        <f t="shared" si="67"/>
        <v/>
      </c>
      <c r="H798" s="168">
        <f t="shared" si="68"/>
        <v>0</v>
      </c>
      <c r="I798" s="168">
        <f t="shared" si="69"/>
        <v>0</v>
      </c>
      <c r="J798" s="168">
        <f t="shared" si="70"/>
        <v>0</v>
      </c>
    </row>
    <row r="799" spans="5:10" x14ac:dyDescent="0.2">
      <c r="E799" s="107" t="str">
        <f t="shared" si="66"/>
        <v/>
      </c>
      <c r="F799" s="110" t="str">
        <f t="shared" si="67"/>
        <v/>
      </c>
      <c r="H799" s="168">
        <f t="shared" si="68"/>
        <v>0</v>
      </c>
      <c r="I799" s="168">
        <f t="shared" si="69"/>
        <v>0</v>
      </c>
      <c r="J799" s="168">
        <f t="shared" si="70"/>
        <v>0</v>
      </c>
    </row>
    <row r="800" spans="5:10" x14ac:dyDescent="0.2">
      <c r="E800" s="107" t="str">
        <f t="shared" ref="E800:E863" si="71">IF(C800&gt;0,D800*C800,"")</f>
        <v/>
      </c>
      <c r="F800" s="110" t="str">
        <f t="shared" ref="F800:F863" si="72">IF(C800&gt;0,F799+E800,"")</f>
        <v/>
      </c>
      <c r="H800" s="168">
        <f t="shared" si="68"/>
        <v>0</v>
      </c>
      <c r="I800" s="168">
        <f t="shared" si="69"/>
        <v>0</v>
      </c>
      <c r="J800" s="168">
        <f t="shared" si="70"/>
        <v>0</v>
      </c>
    </row>
    <row r="801" spans="5:10" x14ac:dyDescent="0.2">
      <c r="E801" s="107" t="str">
        <f t="shared" si="71"/>
        <v/>
      </c>
      <c r="F801" s="110" t="str">
        <f t="shared" si="72"/>
        <v/>
      </c>
      <c r="H801" s="168">
        <f t="shared" si="68"/>
        <v>0</v>
      </c>
      <c r="I801" s="168">
        <f t="shared" si="69"/>
        <v>0</v>
      </c>
      <c r="J801" s="168">
        <f t="shared" si="70"/>
        <v>0</v>
      </c>
    </row>
    <row r="802" spans="5:10" x14ac:dyDescent="0.2">
      <c r="E802" s="107" t="str">
        <f t="shared" si="71"/>
        <v/>
      </c>
      <c r="F802" s="110" t="str">
        <f t="shared" si="72"/>
        <v/>
      </c>
      <c r="H802" s="168">
        <f t="shared" si="68"/>
        <v>0</v>
      </c>
      <c r="I802" s="168">
        <f t="shared" si="69"/>
        <v>0</v>
      </c>
      <c r="J802" s="168">
        <f t="shared" si="70"/>
        <v>0</v>
      </c>
    </row>
    <row r="803" spans="5:10" x14ac:dyDescent="0.2">
      <c r="E803" s="107" t="str">
        <f t="shared" si="71"/>
        <v/>
      </c>
      <c r="F803" s="110" t="str">
        <f t="shared" si="72"/>
        <v/>
      </c>
      <c r="H803" s="168">
        <f t="shared" si="68"/>
        <v>0</v>
      </c>
      <c r="I803" s="168">
        <f t="shared" si="69"/>
        <v>0</v>
      </c>
      <c r="J803" s="168">
        <f t="shared" si="70"/>
        <v>0</v>
      </c>
    </row>
    <row r="804" spans="5:10" x14ac:dyDescent="0.2">
      <c r="E804" s="107" t="str">
        <f t="shared" si="71"/>
        <v/>
      </c>
      <c r="F804" s="110" t="str">
        <f t="shared" si="72"/>
        <v/>
      </c>
      <c r="H804" s="168">
        <f t="shared" si="68"/>
        <v>0</v>
      </c>
      <c r="I804" s="168">
        <f t="shared" si="69"/>
        <v>0</v>
      </c>
      <c r="J804" s="168">
        <f t="shared" si="70"/>
        <v>0</v>
      </c>
    </row>
    <row r="805" spans="5:10" x14ac:dyDescent="0.2">
      <c r="E805" s="107" t="str">
        <f t="shared" si="71"/>
        <v/>
      </c>
      <c r="F805" s="110" t="str">
        <f t="shared" si="72"/>
        <v/>
      </c>
      <c r="H805" s="168">
        <f t="shared" si="68"/>
        <v>0</v>
      </c>
      <c r="I805" s="168">
        <f t="shared" si="69"/>
        <v>0</v>
      </c>
      <c r="J805" s="168">
        <f t="shared" si="70"/>
        <v>0</v>
      </c>
    </row>
    <row r="806" spans="5:10" x14ac:dyDescent="0.2">
      <c r="E806" s="107" t="str">
        <f t="shared" si="71"/>
        <v/>
      </c>
      <c r="F806" s="110" t="str">
        <f t="shared" si="72"/>
        <v/>
      </c>
      <c r="H806" s="168">
        <f t="shared" si="68"/>
        <v>0</v>
      </c>
      <c r="I806" s="168">
        <f t="shared" si="69"/>
        <v>0</v>
      </c>
      <c r="J806" s="168">
        <f t="shared" si="70"/>
        <v>0</v>
      </c>
    </row>
    <row r="807" spans="5:10" x14ac:dyDescent="0.2">
      <c r="E807" s="107" t="str">
        <f t="shared" si="71"/>
        <v/>
      </c>
      <c r="F807" s="110" t="str">
        <f t="shared" si="72"/>
        <v/>
      </c>
      <c r="H807" s="168">
        <f t="shared" si="68"/>
        <v>0</v>
      </c>
      <c r="I807" s="168">
        <f t="shared" si="69"/>
        <v>0</v>
      </c>
      <c r="J807" s="168">
        <f t="shared" si="70"/>
        <v>0</v>
      </c>
    </row>
    <row r="808" spans="5:10" x14ac:dyDescent="0.2">
      <c r="E808" s="107" t="str">
        <f t="shared" si="71"/>
        <v/>
      </c>
      <c r="F808" s="110" t="str">
        <f t="shared" si="72"/>
        <v/>
      </c>
      <c r="H808" s="168">
        <f t="shared" si="68"/>
        <v>0</v>
      </c>
      <c r="I808" s="168">
        <f t="shared" si="69"/>
        <v>0</v>
      </c>
      <c r="J808" s="168">
        <f t="shared" si="70"/>
        <v>0</v>
      </c>
    </row>
    <row r="809" spans="5:10" x14ac:dyDescent="0.2">
      <c r="E809" s="107" t="str">
        <f t="shared" si="71"/>
        <v/>
      </c>
      <c r="F809" s="110" t="str">
        <f t="shared" si="72"/>
        <v/>
      </c>
      <c r="H809" s="168">
        <f t="shared" si="68"/>
        <v>0</v>
      </c>
      <c r="I809" s="168">
        <f t="shared" si="69"/>
        <v>0</v>
      </c>
      <c r="J809" s="168">
        <f t="shared" si="70"/>
        <v>0</v>
      </c>
    </row>
    <row r="810" spans="5:10" x14ac:dyDescent="0.2">
      <c r="E810" s="107" t="str">
        <f t="shared" si="71"/>
        <v/>
      </c>
      <c r="F810" s="110" t="str">
        <f t="shared" si="72"/>
        <v/>
      </c>
      <c r="H810" s="168">
        <f t="shared" si="68"/>
        <v>0</v>
      </c>
      <c r="I810" s="168">
        <f t="shared" si="69"/>
        <v>0</v>
      </c>
      <c r="J810" s="168">
        <f t="shared" si="70"/>
        <v>0</v>
      </c>
    </row>
    <row r="811" spans="5:10" x14ac:dyDescent="0.2">
      <c r="E811" s="107" t="str">
        <f t="shared" si="71"/>
        <v/>
      </c>
      <c r="F811" s="110" t="str">
        <f t="shared" si="72"/>
        <v/>
      </c>
      <c r="H811" s="168">
        <f t="shared" si="68"/>
        <v>0</v>
      </c>
      <c r="I811" s="168">
        <f t="shared" si="69"/>
        <v>0</v>
      </c>
      <c r="J811" s="168">
        <f t="shared" si="70"/>
        <v>0</v>
      </c>
    </row>
    <row r="812" spans="5:10" x14ac:dyDescent="0.2">
      <c r="E812" s="107" t="str">
        <f t="shared" si="71"/>
        <v/>
      </c>
      <c r="F812" s="110" t="str">
        <f t="shared" si="72"/>
        <v/>
      </c>
      <c r="H812" s="168">
        <f t="shared" si="68"/>
        <v>0</v>
      </c>
      <c r="I812" s="168">
        <f t="shared" si="69"/>
        <v>0</v>
      </c>
      <c r="J812" s="168">
        <f t="shared" si="70"/>
        <v>0</v>
      </c>
    </row>
    <row r="813" spans="5:10" x14ac:dyDescent="0.2">
      <c r="E813" s="107" t="str">
        <f t="shared" si="71"/>
        <v/>
      </c>
      <c r="F813" s="110" t="str">
        <f t="shared" si="72"/>
        <v/>
      </c>
      <c r="H813" s="168">
        <f t="shared" si="68"/>
        <v>0</v>
      </c>
      <c r="I813" s="168">
        <f t="shared" si="69"/>
        <v>0</v>
      </c>
      <c r="J813" s="168">
        <f t="shared" si="70"/>
        <v>0</v>
      </c>
    </row>
    <row r="814" spans="5:10" x14ac:dyDescent="0.2">
      <c r="E814" s="107" t="str">
        <f t="shared" si="71"/>
        <v/>
      </c>
      <c r="F814" s="110" t="str">
        <f t="shared" si="72"/>
        <v/>
      </c>
      <c r="H814" s="168">
        <f t="shared" si="68"/>
        <v>0</v>
      </c>
      <c r="I814" s="168">
        <f t="shared" si="69"/>
        <v>0</v>
      </c>
      <c r="J814" s="168">
        <f t="shared" si="70"/>
        <v>0</v>
      </c>
    </row>
    <row r="815" spans="5:10" x14ac:dyDescent="0.2">
      <c r="E815" s="107" t="str">
        <f t="shared" si="71"/>
        <v/>
      </c>
      <c r="F815" s="110" t="str">
        <f t="shared" si="72"/>
        <v/>
      </c>
      <c r="H815" s="168">
        <f t="shared" si="68"/>
        <v>0</v>
      </c>
      <c r="I815" s="168">
        <f t="shared" si="69"/>
        <v>0</v>
      </c>
      <c r="J815" s="168">
        <f t="shared" si="70"/>
        <v>0</v>
      </c>
    </row>
    <row r="816" spans="5:10" x14ac:dyDescent="0.2">
      <c r="E816" s="107" t="str">
        <f t="shared" si="71"/>
        <v/>
      </c>
      <c r="F816" s="110" t="str">
        <f t="shared" si="72"/>
        <v/>
      </c>
      <c r="H816" s="168">
        <f t="shared" si="68"/>
        <v>0</v>
      </c>
      <c r="I816" s="168">
        <f t="shared" si="69"/>
        <v>0</v>
      </c>
      <c r="J816" s="168">
        <f t="shared" si="70"/>
        <v>0</v>
      </c>
    </row>
    <row r="817" spans="5:10" x14ac:dyDescent="0.2">
      <c r="E817" s="107" t="str">
        <f t="shared" si="71"/>
        <v/>
      </c>
      <c r="F817" s="110" t="str">
        <f t="shared" si="72"/>
        <v/>
      </c>
      <c r="H817" s="168">
        <f t="shared" si="68"/>
        <v>0</v>
      </c>
      <c r="I817" s="168">
        <f t="shared" si="69"/>
        <v>0</v>
      </c>
      <c r="J817" s="168">
        <f t="shared" si="70"/>
        <v>0</v>
      </c>
    </row>
    <row r="818" spans="5:10" x14ac:dyDescent="0.2">
      <c r="E818" s="107" t="str">
        <f t="shared" si="71"/>
        <v/>
      </c>
      <c r="F818" s="110" t="str">
        <f t="shared" si="72"/>
        <v/>
      </c>
      <c r="H818" s="168">
        <f t="shared" si="68"/>
        <v>0</v>
      </c>
      <c r="I818" s="168">
        <f t="shared" si="69"/>
        <v>0</v>
      </c>
      <c r="J818" s="168">
        <f t="shared" si="70"/>
        <v>0</v>
      </c>
    </row>
    <row r="819" spans="5:10" x14ac:dyDescent="0.2">
      <c r="E819" s="107" t="str">
        <f t="shared" si="71"/>
        <v/>
      </c>
      <c r="F819" s="110" t="str">
        <f t="shared" si="72"/>
        <v/>
      </c>
      <c r="H819" s="168">
        <f t="shared" si="68"/>
        <v>0</v>
      </c>
      <c r="I819" s="168">
        <f t="shared" si="69"/>
        <v>0</v>
      </c>
      <c r="J819" s="168">
        <f t="shared" si="70"/>
        <v>0</v>
      </c>
    </row>
    <row r="820" spans="5:10" x14ac:dyDescent="0.2">
      <c r="E820" s="107" t="str">
        <f t="shared" si="71"/>
        <v/>
      </c>
      <c r="F820" s="110" t="str">
        <f t="shared" si="72"/>
        <v/>
      </c>
      <c r="H820" s="168">
        <f t="shared" si="68"/>
        <v>0</v>
      </c>
      <c r="I820" s="168">
        <f t="shared" si="69"/>
        <v>0</v>
      </c>
      <c r="J820" s="168">
        <f t="shared" si="70"/>
        <v>0</v>
      </c>
    </row>
    <row r="821" spans="5:10" x14ac:dyDescent="0.2">
      <c r="E821" s="107" t="str">
        <f t="shared" si="71"/>
        <v/>
      </c>
      <c r="F821" s="110" t="str">
        <f t="shared" si="72"/>
        <v/>
      </c>
      <c r="H821" s="168">
        <f t="shared" si="68"/>
        <v>0</v>
      </c>
      <c r="I821" s="168">
        <f t="shared" si="69"/>
        <v>0</v>
      </c>
      <c r="J821" s="168">
        <f t="shared" si="70"/>
        <v>0</v>
      </c>
    </row>
    <row r="822" spans="5:10" x14ac:dyDescent="0.2">
      <c r="E822" s="107" t="str">
        <f t="shared" si="71"/>
        <v/>
      </c>
      <c r="F822" s="110" t="str">
        <f t="shared" si="72"/>
        <v/>
      </c>
      <c r="H822" s="168">
        <f t="shared" si="68"/>
        <v>0</v>
      </c>
      <c r="I822" s="168">
        <f t="shared" si="69"/>
        <v>0</v>
      </c>
      <c r="J822" s="168">
        <f t="shared" si="70"/>
        <v>0</v>
      </c>
    </row>
    <row r="823" spans="5:10" x14ac:dyDescent="0.2">
      <c r="E823" s="107" t="str">
        <f t="shared" si="71"/>
        <v/>
      </c>
      <c r="F823" s="110" t="str">
        <f t="shared" si="72"/>
        <v/>
      </c>
      <c r="H823" s="168">
        <f t="shared" si="68"/>
        <v>0</v>
      </c>
      <c r="I823" s="168">
        <f t="shared" si="69"/>
        <v>0</v>
      </c>
      <c r="J823" s="168">
        <f t="shared" si="70"/>
        <v>0</v>
      </c>
    </row>
    <row r="824" spans="5:10" x14ac:dyDescent="0.2">
      <c r="E824" s="107" t="str">
        <f t="shared" si="71"/>
        <v/>
      </c>
      <c r="F824" s="110" t="str">
        <f t="shared" si="72"/>
        <v/>
      </c>
      <c r="H824" s="168">
        <f t="shared" si="68"/>
        <v>0</v>
      </c>
      <c r="I824" s="168">
        <f t="shared" si="69"/>
        <v>0</v>
      </c>
      <c r="J824" s="168">
        <f t="shared" si="70"/>
        <v>0</v>
      </c>
    </row>
    <row r="825" spans="5:10" x14ac:dyDescent="0.2">
      <c r="E825" s="107" t="str">
        <f t="shared" si="71"/>
        <v/>
      </c>
      <c r="F825" s="110" t="str">
        <f t="shared" si="72"/>
        <v/>
      </c>
      <c r="H825" s="168">
        <f t="shared" si="68"/>
        <v>0</v>
      </c>
      <c r="I825" s="168">
        <f t="shared" si="69"/>
        <v>0</v>
      </c>
      <c r="J825" s="168">
        <f t="shared" si="70"/>
        <v>0</v>
      </c>
    </row>
    <row r="826" spans="5:10" x14ac:dyDescent="0.2">
      <c r="E826" s="107" t="str">
        <f t="shared" si="71"/>
        <v/>
      </c>
      <c r="F826" s="110" t="str">
        <f t="shared" si="72"/>
        <v/>
      </c>
      <c r="H826" s="168">
        <f t="shared" si="68"/>
        <v>0</v>
      </c>
      <c r="I826" s="168">
        <f t="shared" si="69"/>
        <v>0</v>
      </c>
      <c r="J826" s="168">
        <f t="shared" si="70"/>
        <v>0</v>
      </c>
    </row>
    <row r="827" spans="5:10" x14ac:dyDescent="0.2">
      <c r="E827" s="107" t="str">
        <f t="shared" si="71"/>
        <v/>
      </c>
      <c r="F827" s="110" t="str">
        <f t="shared" si="72"/>
        <v/>
      </c>
      <c r="H827" s="168">
        <f t="shared" si="68"/>
        <v>0</v>
      </c>
      <c r="I827" s="168">
        <f t="shared" si="69"/>
        <v>0</v>
      </c>
      <c r="J827" s="168">
        <f t="shared" si="70"/>
        <v>0</v>
      </c>
    </row>
    <row r="828" spans="5:10" x14ac:dyDescent="0.2">
      <c r="E828" s="107" t="str">
        <f t="shared" si="71"/>
        <v/>
      </c>
      <c r="F828" s="110" t="str">
        <f t="shared" si="72"/>
        <v/>
      </c>
      <c r="H828" s="168">
        <f t="shared" si="68"/>
        <v>0</v>
      </c>
      <c r="I828" s="168">
        <f t="shared" si="69"/>
        <v>0</v>
      </c>
      <c r="J828" s="168">
        <f t="shared" si="70"/>
        <v>0</v>
      </c>
    </row>
    <row r="829" spans="5:10" x14ac:dyDescent="0.2">
      <c r="E829" s="107" t="str">
        <f t="shared" si="71"/>
        <v/>
      </c>
      <c r="F829" s="110" t="str">
        <f t="shared" si="72"/>
        <v/>
      </c>
      <c r="H829" s="168">
        <f t="shared" si="68"/>
        <v>0</v>
      </c>
      <c r="I829" s="168">
        <f t="shared" si="69"/>
        <v>0</v>
      </c>
      <c r="J829" s="168">
        <f t="shared" si="70"/>
        <v>0</v>
      </c>
    </row>
    <row r="830" spans="5:10" x14ac:dyDescent="0.2">
      <c r="E830" s="107" t="str">
        <f t="shared" si="71"/>
        <v/>
      </c>
      <c r="F830" s="110" t="str">
        <f t="shared" si="72"/>
        <v/>
      </c>
      <c r="H830" s="168">
        <f t="shared" si="68"/>
        <v>0</v>
      </c>
      <c r="I830" s="168">
        <f t="shared" si="69"/>
        <v>0</v>
      </c>
      <c r="J830" s="168">
        <f t="shared" si="70"/>
        <v>0</v>
      </c>
    </row>
    <row r="831" spans="5:10" x14ac:dyDescent="0.2">
      <c r="E831" s="107" t="str">
        <f t="shared" si="71"/>
        <v/>
      </c>
      <c r="F831" s="110" t="str">
        <f t="shared" si="72"/>
        <v/>
      </c>
      <c r="H831" s="168">
        <f t="shared" si="68"/>
        <v>0</v>
      </c>
      <c r="I831" s="168">
        <f t="shared" si="69"/>
        <v>0</v>
      </c>
      <c r="J831" s="168">
        <f t="shared" si="70"/>
        <v>0</v>
      </c>
    </row>
    <row r="832" spans="5:10" x14ac:dyDescent="0.2">
      <c r="E832" s="107" t="str">
        <f t="shared" si="71"/>
        <v/>
      </c>
      <c r="F832" s="110" t="str">
        <f t="shared" si="72"/>
        <v/>
      </c>
      <c r="H832" s="168">
        <f t="shared" si="68"/>
        <v>0</v>
      </c>
      <c r="I832" s="168">
        <f t="shared" si="69"/>
        <v>0</v>
      </c>
      <c r="J832" s="168">
        <f t="shared" si="70"/>
        <v>0</v>
      </c>
    </row>
    <row r="833" spans="5:10" x14ac:dyDescent="0.2">
      <c r="E833" s="107" t="str">
        <f t="shared" si="71"/>
        <v/>
      </c>
      <c r="F833" s="110" t="str">
        <f t="shared" si="72"/>
        <v/>
      </c>
      <c r="H833" s="168">
        <f t="shared" si="68"/>
        <v>0</v>
      </c>
      <c r="I833" s="168">
        <f t="shared" si="69"/>
        <v>0</v>
      </c>
      <c r="J833" s="168">
        <f t="shared" si="70"/>
        <v>0</v>
      </c>
    </row>
    <row r="834" spans="5:10" x14ac:dyDescent="0.2">
      <c r="E834" s="107" t="str">
        <f t="shared" si="71"/>
        <v/>
      </c>
      <c r="F834" s="110" t="str">
        <f t="shared" si="72"/>
        <v/>
      </c>
      <c r="H834" s="168">
        <f t="shared" si="68"/>
        <v>0</v>
      </c>
      <c r="I834" s="168">
        <f t="shared" si="69"/>
        <v>0</v>
      </c>
      <c r="J834" s="168">
        <f t="shared" si="70"/>
        <v>0</v>
      </c>
    </row>
    <row r="835" spans="5:10" x14ac:dyDescent="0.2">
      <c r="E835" s="107" t="str">
        <f t="shared" si="71"/>
        <v/>
      </c>
      <c r="F835" s="110" t="str">
        <f t="shared" si="72"/>
        <v/>
      </c>
      <c r="H835" s="168">
        <f t="shared" si="68"/>
        <v>0</v>
      </c>
      <c r="I835" s="168">
        <f t="shared" si="69"/>
        <v>0</v>
      </c>
      <c r="J835" s="168">
        <f t="shared" si="70"/>
        <v>0</v>
      </c>
    </row>
    <row r="836" spans="5:10" x14ac:dyDescent="0.2">
      <c r="E836" s="107" t="str">
        <f t="shared" si="71"/>
        <v/>
      </c>
      <c r="F836" s="110" t="str">
        <f t="shared" si="72"/>
        <v/>
      </c>
      <c r="H836" s="168">
        <f t="shared" si="68"/>
        <v>0</v>
      </c>
      <c r="I836" s="168">
        <f t="shared" si="69"/>
        <v>0</v>
      </c>
      <c r="J836" s="168">
        <f t="shared" si="70"/>
        <v>0</v>
      </c>
    </row>
    <row r="837" spans="5:10" x14ac:dyDescent="0.2">
      <c r="E837" s="107" t="str">
        <f t="shared" si="71"/>
        <v/>
      </c>
      <c r="F837" s="110" t="str">
        <f t="shared" si="72"/>
        <v/>
      </c>
      <c r="H837" s="168">
        <f t="shared" si="68"/>
        <v>0</v>
      </c>
      <c r="I837" s="168">
        <f t="shared" si="69"/>
        <v>0</v>
      </c>
      <c r="J837" s="168">
        <f t="shared" si="70"/>
        <v>0</v>
      </c>
    </row>
    <row r="838" spans="5:10" x14ac:dyDescent="0.2">
      <c r="E838" s="107" t="str">
        <f t="shared" si="71"/>
        <v/>
      </c>
      <c r="F838" s="110" t="str">
        <f t="shared" si="72"/>
        <v/>
      </c>
      <c r="H838" s="168">
        <f t="shared" si="68"/>
        <v>0</v>
      </c>
      <c r="I838" s="168">
        <f t="shared" si="69"/>
        <v>0</v>
      </c>
      <c r="J838" s="168">
        <f t="shared" si="70"/>
        <v>0</v>
      </c>
    </row>
    <row r="839" spans="5:10" x14ac:dyDescent="0.2">
      <c r="E839" s="107" t="str">
        <f t="shared" si="71"/>
        <v/>
      </c>
      <c r="F839" s="110" t="str">
        <f t="shared" si="72"/>
        <v/>
      </c>
      <c r="H839" s="168">
        <f t="shared" si="68"/>
        <v>0</v>
      </c>
      <c r="I839" s="168">
        <f t="shared" si="69"/>
        <v>0</v>
      </c>
      <c r="J839" s="168">
        <f t="shared" si="70"/>
        <v>0</v>
      </c>
    </row>
    <row r="840" spans="5:10" x14ac:dyDescent="0.2">
      <c r="E840" s="107" t="str">
        <f t="shared" si="71"/>
        <v/>
      </c>
      <c r="F840" s="110" t="str">
        <f t="shared" si="72"/>
        <v/>
      </c>
      <c r="H840" s="168">
        <f t="shared" ref="H840:H903" si="73">IF(YEAR($A840)=2008,$D840*$C840,0)</f>
        <v>0</v>
      </c>
      <c r="I840" s="168">
        <f t="shared" ref="I840:I903" si="74">IF(YEAR($A840)=2009,$D840*$C840,0)</f>
        <v>0</v>
      </c>
      <c r="J840" s="168">
        <f t="shared" si="70"/>
        <v>0</v>
      </c>
    </row>
    <row r="841" spans="5:10" x14ac:dyDescent="0.2">
      <c r="E841" s="107" t="str">
        <f t="shared" si="71"/>
        <v/>
      </c>
      <c r="F841" s="110" t="str">
        <f t="shared" si="72"/>
        <v/>
      </c>
      <c r="H841" s="168">
        <f t="shared" si="73"/>
        <v>0</v>
      </c>
      <c r="I841" s="168">
        <f t="shared" si="74"/>
        <v>0</v>
      </c>
      <c r="J841" s="168">
        <f t="shared" ref="J841:J904" si="75">IF(YEAR($A841)=2010,$D841*$C841,0)</f>
        <v>0</v>
      </c>
    </row>
    <row r="842" spans="5:10" x14ac:dyDescent="0.2">
      <c r="E842" s="107" t="str">
        <f t="shared" si="71"/>
        <v/>
      </c>
      <c r="F842" s="110" t="str">
        <f t="shared" si="72"/>
        <v/>
      </c>
      <c r="H842" s="168">
        <f t="shared" si="73"/>
        <v>0</v>
      </c>
      <c r="I842" s="168">
        <f t="shared" si="74"/>
        <v>0</v>
      </c>
      <c r="J842" s="168">
        <f t="shared" si="75"/>
        <v>0</v>
      </c>
    </row>
    <row r="843" spans="5:10" x14ac:dyDescent="0.2">
      <c r="E843" s="107" t="str">
        <f t="shared" si="71"/>
        <v/>
      </c>
      <c r="F843" s="110" t="str">
        <f t="shared" si="72"/>
        <v/>
      </c>
      <c r="H843" s="168">
        <f t="shared" si="73"/>
        <v>0</v>
      </c>
      <c r="I843" s="168">
        <f t="shared" si="74"/>
        <v>0</v>
      </c>
      <c r="J843" s="168">
        <f t="shared" si="75"/>
        <v>0</v>
      </c>
    </row>
    <row r="844" spans="5:10" x14ac:dyDescent="0.2">
      <c r="E844" s="107" t="str">
        <f t="shared" si="71"/>
        <v/>
      </c>
      <c r="F844" s="110" t="str">
        <f t="shared" si="72"/>
        <v/>
      </c>
      <c r="H844" s="168">
        <f t="shared" si="73"/>
        <v>0</v>
      </c>
      <c r="I844" s="168">
        <f t="shared" si="74"/>
        <v>0</v>
      </c>
      <c r="J844" s="168">
        <f t="shared" si="75"/>
        <v>0</v>
      </c>
    </row>
    <row r="845" spans="5:10" x14ac:dyDescent="0.2">
      <c r="E845" s="107" t="str">
        <f t="shared" si="71"/>
        <v/>
      </c>
      <c r="F845" s="110" t="str">
        <f t="shared" si="72"/>
        <v/>
      </c>
      <c r="H845" s="168">
        <f t="shared" si="73"/>
        <v>0</v>
      </c>
      <c r="I845" s="168">
        <f t="shared" si="74"/>
        <v>0</v>
      </c>
      <c r="J845" s="168">
        <f t="shared" si="75"/>
        <v>0</v>
      </c>
    </row>
    <row r="846" spans="5:10" x14ac:dyDescent="0.2">
      <c r="E846" s="107" t="str">
        <f t="shared" si="71"/>
        <v/>
      </c>
      <c r="F846" s="110" t="str">
        <f t="shared" si="72"/>
        <v/>
      </c>
      <c r="H846" s="168">
        <f t="shared" si="73"/>
        <v>0</v>
      </c>
      <c r="I846" s="168">
        <f t="shared" si="74"/>
        <v>0</v>
      </c>
      <c r="J846" s="168">
        <f t="shared" si="75"/>
        <v>0</v>
      </c>
    </row>
    <row r="847" spans="5:10" x14ac:dyDescent="0.2">
      <c r="E847" s="107" t="str">
        <f t="shared" si="71"/>
        <v/>
      </c>
      <c r="F847" s="110" t="str">
        <f t="shared" si="72"/>
        <v/>
      </c>
      <c r="H847" s="168">
        <f t="shared" si="73"/>
        <v>0</v>
      </c>
      <c r="I847" s="168">
        <f t="shared" si="74"/>
        <v>0</v>
      </c>
      <c r="J847" s="168">
        <f t="shared" si="75"/>
        <v>0</v>
      </c>
    </row>
    <row r="848" spans="5:10" x14ac:dyDescent="0.2">
      <c r="E848" s="107" t="str">
        <f t="shared" si="71"/>
        <v/>
      </c>
      <c r="F848" s="110" t="str">
        <f t="shared" si="72"/>
        <v/>
      </c>
      <c r="H848" s="168">
        <f t="shared" si="73"/>
        <v>0</v>
      </c>
      <c r="I848" s="168">
        <f t="shared" si="74"/>
        <v>0</v>
      </c>
      <c r="J848" s="168">
        <f t="shared" si="75"/>
        <v>0</v>
      </c>
    </row>
    <row r="849" spans="5:10" x14ac:dyDescent="0.2">
      <c r="E849" s="107" t="str">
        <f t="shared" si="71"/>
        <v/>
      </c>
      <c r="F849" s="110" t="str">
        <f t="shared" si="72"/>
        <v/>
      </c>
      <c r="H849" s="168">
        <f t="shared" si="73"/>
        <v>0</v>
      </c>
      <c r="I849" s="168">
        <f t="shared" si="74"/>
        <v>0</v>
      </c>
      <c r="J849" s="168">
        <f t="shared" si="75"/>
        <v>0</v>
      </c>
    </row>
    <row r="850" spans="5:10" x14ac:dyDescent="0.2">
      <c r="E850" s="107" t="str">
        <f t="shared" si="71"/>
        <v/>
      </c>
      <c r="F850" s="110" t="str">
        <f t="shared" si="72"/>
        <v/>
      </c>
      <c r="H850" s="168">
        <f t="shared" si="73"/>
        <v>0</v>
      </c>
      <c r="I850" s="168">
        <f t="shared" si="74"/>
        <v>0</v>
      </c>
      <c r="J850" s="168">
        <f t="shared" si="75"/>
        <v>0</v>
      </c>
    </row>
    <row r="851" spans="5:10" x14ac:dyDescent="0.2">
      <c r="E851" s="107" t="str">
        <f t="shared" si="71"/>
        <v/>
      </c>
      <c r="F851" s="110" t="str">
        <f t="shared" si="72"/>
        <v/>
      </c>
      <c r="H851" s="168">
        <f t="shared" si="73"/>
        <v>0</v>
      </c>
      <c r="I851" s="168">
        <f t="shared" si="74"/>
        <v>0</v>
      </c>
      <c r="J851" s="168">
        <f t="shared" si="75"/>
        <v>0</v>
      </c>
    </row>
    <row r="852" spans="5:10" x14ac:dyDescent="0.2">
      <c r="E852" s="107" t="str">
        <f t="shared" si="71"/>
        <v/>
      </c>
      <c r="F852" s="110" t="str">
        <f t="shared" si="72"/>
        <v/>
      </c>
      <c r="H852" s="168">
        <f t="shared" si="73"/>
        <v>0</v>
      </c>
      <c r="I852" s="168">
        <f t="shared" si="74"/>
        <v>0</v>
      </c>
      <c r="J852" s="168">
        <f t="shared" si="75"/>
        <v>0</v>
      </c>
    </row>
    <row r="853" spans="5:10" x14ac:dyDescent="0.2">
      <c r="E853" s="107" t="str">
        <f t="shared" si="71"/>
        <v/>
      </c>
      <c r="F853" s="110" t="str">
        <f t="shared" si="72"/>
        <v/>
      </c>
      <c r="H853" s="168">
        <f t="shared" si="73"/>
        <v>0</v>
      </c>
      <c r="I853" s="168">
        <f t="shared" si="74"/>
        <v>0</v>
      </c>
      <c r="J853" s="168">
        <f t="shared" si="75"/>
        <v>0</v>
      </c>
    </row>
    <row r="854" spans="5:10" x14ac:dyDescent="0.2">
      <c r="E854" s="107" t="str">
        <f t="shared" si="71"/>
        <v/>
      </c>
      <c r="F854" s="110" t="str">
        <f t="shared" si="72"/>
        <v/>
      </c>
      <c r="H854" s="168">
        <f t="shared" si="73"/>
        <v>0</v>
      </c>
      <c r="I854" s="168">
        <f t="shared" si="74"/>
        <v>0</v>
      </c>
      <c r="J854" s="168">
        <f t="shared" si="75"/>
        <v>0</v>
      </c>
    </row>
    <row r="855" spans="5:10" x14ac:dyDescent="0.2">
      <c r="E855" s="107" t="str">
        <f t="shared" si="71"/>
        <v/>
      </c>
      <c r="F855" s="110" t="str">
        <f t="shared" si="72"/>
        <v/>
      </c>
      <c r="H855" s="168">
        <f t="shared" si="73"/>
        <v>0</v>
      </c>
      <c r="I855" s="168">
        <f t="shared" si="74"/>
        <v>0</v>
      </c>
      <c r="J855" s="168">
        <f t="shared" si="75"/>
        <v>0</v>
      </c>
    </row>
    <row r="856" spans="5:10" x14ac:dyDescent="0.2">
      <c r="E856" s="107" t="str">
        <f t="shared" si="71"/>
        <v/>
      </c>
      <c r="F856" s="110" t="str">
        <f t="shared" si="72"/>
        <v/>
      </c>
      <c r="H856" s="168">
        <f t="shared" si="73"/>
        <v>0</v>
      </c>
      <c r="I856" s="168">
        <f t="shared" si="74"/>
        <v>0</v>
      </c>
      <c r="J856" s="168">
        <f t="shared" si="75"/>
        <v>0</v>
      </c>
    </row>
    <row r="857" spans="5:10" x14ac:dyDescent="0.2">
      <c r="E857" s="107" t="str">
        <f t="shared" si="71"/>
        <v/>
      </c>
      <c r="F857" s="110" t="str">
        <f t="shared" si="72"/>
        <v/>
      </c>
      <c r="H857" s="168">
        <f t="shared" si="73"/>
        <v>0</v>
      </c>
      <c r="I857" s="168">
        <f t="shared" si="74"/>
        <v>0</v>
      </c>
      <c r="J857" s="168">
        <f t="shared" si="75"/>
        <v>0</v>
      </c>
    </row>
    <row r="858" spans="5:10" x14ac:dyDescent="0.2">
      <c r="E858" s="107" t="str">
        <f t="shared" si="71"/>
        <v/>
      </c>
      <c r="F858" s="110" t="str">
        <f t="shared" si="72"/>
        <v/>
      </c>
      <c r="H858" s="168">
        <f t="shared" si="73"/>
        <v>0</v>
      </c>
      <c r="I858" s="168">
        <f t="shared" si="74"/>
        <v>0</v>
      </c>
      <c r="J858" s="168">
        <f t="shared" si="75"/>
        <v>0</v>
      </c>
    </row>
    <row r="859" spans="5:10" x14ac:dyDescent="0.2">
      <c r="E859" s="107" t="str">
        <f t="shared" si="71"/>
        <v/>
      </c>
      <c r="F859" s="110" t="str">
        <f t="shared" si="72"/>
        <v/>
      </c>
      <c r="H859" s="168">
        <f t="shared" si="73"/>
        <v>0</v>
      </c>
      <c r="I859" s="168">
        <f t="shared" si="74"/>
        <v>0</v>
      </c>
      <c r="J859" s="168">
        <f t="shared" si="75"/>
        <v>0</v>
      </c>
    </row>
    <row r="860" spans="5:10" x14ac:dyDescent="0.2">
      <c r="E860" s="107" t="str">
        <f t="shared" si="71"/>
        <v/>
      </c>
      <c r="F860" s="110" t="str">
        <f t="shared" si="72"/>
        <v/>
      </c>
      <c r="H860" s="168">
        <f t="shared" si="73"/>
        <v>0</v>
      </c>
      <c r="I860" s="168">
        <f t="shared" si="74"/>
        <v>0</v>
      </c>
      <c r="J860" s="168">
        <f t="shared" si="75"/>
        <v>0</v>
      </c>
    </row>
    <row r="861" spans="5:10" x14ac:dyDescent="0.2">
      <c r="E861" s="107" t="str">
        <f t="shared" si="71"/>
        <v/>
      </c>
      <c r="F861" s="110" t="str">
        <f t="shared" si="72"/>
        <v/>
      </c>
      <c r="H861" s="168">
        <f t="shared" si="73"/>
        <v>0</v>
      </c>
      <c r="I861" s="168">
        <f t="shared" si="74"/>
        <v>0</v>
      </c>
      <c r="J861" s="168">
        <f t="shared" si="75"/>
        <v>0</v>
      </c>
    </row>
    <row r="862" spans="5:10" x14ac:dyDescent="0.2">
      <c r="E862" s="107" t="str">
        <f t="shared" si="71"/>
        <v/>
      </c>
      <c r="F862" s="110" t="str">
        <f t="shared" si="72"/>
        <v/>
      </c>
      <c r="H862" s="168">
        <f t="shared" si="73"/>
        <v>0</v>
      </c>
      <c r="I862" s="168">
        <f t="shared" si="74"/>
        <v>0</v>
      </c>
      <c r="J862" s="168">
        <f t="shared" si="75"/>
        <v>0</v>
      </c>
    </row>
    <row r="863" spans="5:10" x14ac:dyDescent="0.2">
      <c r="E863" s="107" t="str">
        <f t="shared" si="71"/>
        <v/>
      </c>
      <c r="F863" s="110" t="str">
        <f t="shared" si="72"/>
        <v/>
      </c>
      <c r="H863" s="168">
        <f t="shared" si="73"/>
        <v>0</v>
      </c>
      <c r="I863" s="168">
        <f t="shared" si="74"/>
        <v>0</v>
      </c>
      <c r="J863" s="168">
        <f t="shared" si="75"/>
        <v>0</v>
      </c>
    </row>
    <row r="864" spans="5:10" x14ac:dyDescent="0.2">
      <c r="E864" s="107" t="str">
        <f t="shared" ref="E864:E927" si="76">IF(C864&gt;0,D864*C864,"")</f>
        <v/>
      </c>
      <c r="F864" s="110" t="str">
        <f t="shared" ref="F864:F927" si="77">IF(C864&gt;0,F863+E864,"")</f>
        <v/>
      </c>
      <c r="H864" s="168">
        <f t="shared" si="73"/>
        <v>0</v>
      </c>
      <c r="I864" s="168">
        <f t="shared" si="74"/>
        <v>0</v>
      </c>
      <c r="J864" s="168">
        <f t="shared" si="75"/>
        <v>0</v>
      </c>
    </row>
    <row r="865" spans="5:10" x14ac:dyDescent="0.2">
      <c r="E865" s="107" t="str">
        <f t="shared" si="76"/>
        <v/>
      </c>
      <c r="F865" s="110" t="str">
        <f t="shared" si="77"/>
        <v/>
      </c>
      <c r="H865" s="168">
        <f t="shared" si="73"/>
        <v>0</v>
      </c>
      <c r="I865" s="168">
        <f t="shared" si="74"/>
        <v>0</v>
      </c>
      <c r="J865" s="168">
        <f t="shared" si="75"/>
        <v>0</v>
      </c>
    </row>
    <row r="866" spans="5:10" x14ac:dyDescent="0.2">
      <c r="E866" s="107" t="str">
        <f t="shared" si="76"/>
        <v/>
      </c>
      <c r="F866" s="110" t="str">
        <f t="shared" si="77"/>
        <v/>
      </c>
      <c r="H866" s="168">
        <f t="shared" si="73"/>
        <v>0</v>
      </c>
      <c r="I866" s="168">
        <f t="shared" si="74"/>
        <v>0</v>
      </c>
      <c r="J866" s="168">
        <f t="shared" si="75"/>
        <v>0</v>
      </c>
    </row>
    <row r="867" spans="5:10" x14ac:dyDescent="0.2">
      <c r="E867" s="107" t="str">
        <f t="shared" si="76"/>
        <v/>
      </c>
      <c r="F867" s="110" t="str">
        <f t="shared" si="77"/>
        <v/>
      </c>
      <c r="H867" s="168">
        <f t="shared" si="73"/>
        <v>0</v>
      </c>
      <c r="I867" s="168">
        <f t="shared" si="74"/>
        <v>0</v>
      </c>
      <c r="J867" s="168">
        <f t="shared" si="75"/>
        <v>0</v>
      </c>
    </row>
    <row r="868" spans="5:10" x14ac:dyDescent="0.2">
      <c r="E868" s="107" t="str">
        <f t="shared" si="76"/>
        <v/>
      </c>
      <c r="F868" s="110" t="str">
        <f t="shared" si="77"/>
        <v/>
      </c>
      <c r="H868" s="168">
        <f t="shared" si="73"/>
        <v>0</v>
      </c>
      <c r="I868" s="168">
        <f t="shared" si="74"/>
        <v>0</v>
      </c>
      <c r="J868" s="168">
        <f t="shared" si="75"/>
        <v>0</v>
      </c>
    </row>
    <row r="869" spans="5:10" x14ac:dyDescent="0.2">
      <c r="E869" s="107" t="str">
        <f t="shared" si="76"/>
        <v/>
      </c>
      <c r="F869" s="110" t="str">
        <f t="shared" si="77"/>
        <v/>
      </c>
      <c r="H869" s="168">
        <f t="shared" si="73"/>
        <v>0</v>
      </c>
      <c r="I869" s="168">
        <f t="shared" si="74"/>
        <v>0</v>
      </c>
      <c r="J869" s="168">
        <f t="shared" si="75"/>
        <v>0</v>
      </c>
    </row>
    <row r="870" spans="5:10" x14ac:dyDescent="0.2">
      <c r="E870" s="107" t="str">
        <f t="shared" si="76"/>
        <v/>
      </c>
      <c r="F870" s="110" t="str">
        <f t="shared" si="77"/>
        <v/>
      </c>
      <c r="H870" s="168">
        <f t="shared" si="73"/>
        <v>0</v>
      </c>
      <c r="I870" s="168">
        <f t="shared" si="74"/>
        <v>0</v>
      </c>
      <c r="J870" s="168">
        <f t="shared" si="75"/>
        <v>0</v>
      </c>
    </row>
    <row r="871" spans="5:10" x14ac:dyDescent="0.2">
      <c r="E871" s="107" t="str">
        <f t="shared" si="76"/>
        <v/>
      </c>
      <c r="F871" s="110" t="str">
        <f t="shared" si="77"/>
        <v/>
      </c>
      <c r="H871" s="168">
        <f t="shared" si="73"/>
        <v>0</v>
      </c>
      <c r="I871" s="168">
        <f t="shared" si="74"/>
        <v>0</v>
      </c>
      <c r="J871" s="168">
        <f t="shared" si="75"/>
        <v>0</v>
      </c>
    </row>
    <row r="872" spans="5:10" x14ac:dyDescent="0.2">
      <c r="E872" s="107" t="str">
        <f t="shared" si="76"/>
        <v/>
      </c>
      <c r="F872" s="110" t="str">
        <f t="shared" si="77"/>
        <v/>
      </c>
      <c r="H872" s="168">
        <f t="shared" si="73"/>
        <v>0</v>
      </c>
      <c r="I872" s="168">
        <f t="shared" si="74"/>
        <v>0</v>
      </c>
      <c r="J872" s="168">
        <f t="shared" si="75"/>
        <v>0</v>
      </c>
    </row>
    <row r="873" spans="5:10" x14ac:dyDescent="0.2">
      <c r="E873" s="107" t="str">
        <f t="shared" si="76"/>
        <v/>
      </c>
      <c r="F873" s="110" t="str">
        <f t="shared" si="77"/>
        <v/>
      </c>
      <c r="H873" s="168">
        <f t="shared" si="73"/>
        <v>0</v>
      </c>
      <c r="I873" s="168">
        <f t="shared" si="74"/>
        <v>0</v>
      </c>
      <c r="J873" s="168">
        <f t="shared" si="75"/>
        <v>0</v>
      </c>
    </row>
    <row r="874" spans="5:10" x14ac:dyDescent="0.2">
      <c r="E874" s="107" t="str">
        <f t="shared" si="76"/>
        <v/>
      </c>
      <c r="F874" s="110" t="str">
        <f t="shared" si="77"/>
        <v/>
      </c>
      <c r="H874" s="168">
        <f t="shared" si="73"/>
        <v>0</v>
      </c>
      <c r="I874" s="168">
        <f t="shared" si="74"/>
        <v>0</v>
      </c>
      <c r="J874" s="168">
        <f t="shared" si="75"/>
        <v>0</v>
      </c>
    </row>
    <row r="875" spans="5:10" x14ac:dyDescent="0.2">
      <c r="E875" s="107" t="str">
        <f t="shared" si="76"/>
        <v/>
      </c>
      <c r="F875" s="110" t="str">
        <f t="shared" si="77"/>
        <v/>
      </c>
      <c r="H875" s="168">
        <f t="shared" si="73"/>
        <v>0</v>
      </c>
      <c r="I875" s="168">
        <f t="shared" si="74"/>
        <v>0</v>
      </c>
      <c r="J875" s="168">
        <f t="shared" si="75"/>
        <v>0</v>
      </c>
    </row>
    <row r="876" spans="5:10" x14ac:dyDescent="0.2">
      <c r="E876" s="107" t="str">
        <f t="shared" si="76"/>
        <v/>
      </c>
      <c r="F876" s="110" t="str">
        <f t="shared" si="77"/>
        <v/>
      </c>
      <c r="H876" s="168">
        <f t="shared" si="73"/>
        <v>0</v>
      </c>
      <c r="I876" s="168">
        <f t="shared" si="74"/>
        <v>0</v>
      </c>
      <c r="J876" s="168">
        <f t="shared" si="75"/>
        <v>0</v>
      </c>
    </row>
    <row r="877" spans="5:10" x14ac:dyDescent="0.2">
      <c r="E877" s="107" t="str">
        <f t="shared" si="76"/>
        <v/>
      </c>
      <c r="F877" s="110" t="str">
        <f t="shared" si="77"/>
        <v/>
      </c>
      <c r="H877" s="168">
        <f t="shared" si="73"/>
        <v>0</v>
      </c>
      <c r="I877" s="168">
        <f t="shared" si="74"/>
        <v>0</v>
      </c>
      <c r="J877" s="168">
        <f t="shared" si="75"/>
        <v>0</v>
      </c>
    </row>
    <row r="878" spans="5:10" x14ac:dyDescent="0.2">
      <c r="E878" s="107" t="str">
        <f t="shared" si="76"/>
        <v/>
      </c>
      <c r="F878" s="110" t="str">
        <f t="shared" si="77"/>
        <v/>
      </c>
      <c r="H878" s="168">
        <f t="shared" si="73"/>
        <v>0</v>
      </c>
      <c r="I878" s="168">
        <f t="shared" si="74"/>
        <v>0</v>
      </c>
      <c r="J878" s="168">
        <f t="shared" si="75"/>
        <v>0</v>
      </c>
    </row>
    <row r="879" spans="5:10" x14ac:dyDescent="0.2">
      <c r="E879" s="107" t="str">
        <f t="shared" si="76"/>
        <v/>
      </c>
      <c r="F879" s="110" t="str">
        <f t="shared" si="77"/>
        <v/>
      </c>
      <c r="H879" s="168">
        <f t="shared" si="73"/>
        <v>0</v>
      </c>
      <c r="I879" s="168">
        <f t="shared" si="74"/>
        <v>0</v>
      </c>
      <c r="J879" s="168">
        <f t="shared" si="75"/>
        <v>0</v>
      </c>
    </row>
    <row r="880" spans="5:10" x14ac:dyDescent="0.2">
      <c r="E880" s="107" t="str">
        <f t="shared" si="76"/>
        <v/>
      </c>
      <c r="F880" s="110" t="str">
        <f t="shared" si="77"/>
        <v/>
      </c>
      <c r="H880" s="168">
        <f t="shared" si="73"/>
        <v>0</v>
      </c>
      <c r="I880" s="168">
        <f t="shared" si="74"/>
        <v>0</v>
      </c>
      <c r="J880" s="168">
        <f t="shared" si="75"/>
        <v>0</v>
      </c>
    </row>
    <row r="881" spans="5:10" x14ac:dyDescent="0.2">
      <c r="E881" s="107" t="str">
        <f t="shared" si="76"/>
        <v/>
      </c>
      <c r="F881" s="110" t="str">
        <f t="shared" si="77"/>
        <v/>
      </c>
      <c r="H881" s="168">
        <f t="shared" si="73"/>
        <v>0</v>
      </c>
      <c r="I881" s="168">
        <f t="shared" si="74"/>
        <v>0</v>
      </c>
      <c r="J881" s="168">
        <f t="shared" si="75"/>
        <v>0</v>
      </c>
    </row>
    <row r="882" spans="5:10" x14ac:dyDescent="0.2">
      <c r="E882" s="107" t="str">
        <f t="shared" si="76"/>
        <v/>
      </c>
      <c r="F882" s="110" t="str">
        <f t="shared" si="77"/>
        <v/>
      </c>
      <c r="H882" s="168">
        <f t="shared" si="73"/>
        <v>0</v>
      </c>
      <c r="I882" s="168">
        <f t="shared" si="74"/>
        <v>0</v>
      </c>
      <c r="J882" s="168">
        <f t="shared" si="75"/>
        <v>0</v>
      </c>
    </row>
    <row r="883" spans="5:10" x14ac:dyDescent="0.2">
      <c r="E883" s="107" t="str">
        <f t="shared" si="76"/>
        <v/>
      </c>
      <c r="F883" s="110" t="str">
        <f t="shared" si="77"/>
        <v/>
      </c>
      <c r="H883" s="168">
        <f t="shared" si="73"/>
        <v>0</v>
      </c>
      <c r="I883" s="168">
        <f t="shared" si="74"/>
        <v>0</v>
      </c>
      <c r="J883" s="168">
        <f t="shared" si="75"/>
        <v>0</v>
      </c>
    </row>
    <row r="884" spans="5:10" x14ac:dyDescent="0.2">
      <c r="E884" s="107" t="str">
        <f t="shared" si="76"/>
        <v/>
      </c>
      <c r="F884" s="110" t="str">
        <f t="shared" si="77"/>
        <v/>
      </c>
      <c r="H884" s="168">
        <f t="shared" si="73"/>
        <v>0</v>
      </c>
      <c r="I884" s="168">
        <f t="shared" si="74"/>
        <v>0</v>
      </c>
      <c r="J884" s="168">
        <f t="shared" si="75"/>
        <v>0</v>
      </c>
    </row>
    <row r="885" spans="5:10" x14ac:dyDescent="0.2">
      <c r="E885" s="107" t="str">
        <f t="shared" si="76"/>
        <v/>
      </c>
      <c r="F885" s="110" t="str">
        <f t="shared" si="77"/>
        <v/>
      </c>
      <c r="H885" s="168">
        <f t="shared" si="73"/>
        <v>0</v>
      </c>
      <c r="I885" s="168">
        <f t="shared" si="74"/>
        <v>0</v>
      </c>
      <c r="J885" s="168">
        <f t="shared" si="75"/>
        <v>0</v>
      </c>
    </row>
    <row r="886" spans="5:10" x14ac:dyDescent="0.2">
      <c r="E886" s="107" t="str">
        <f t="shared" si="76"/>
        <v/>
      </c>
      <c r="F886" s="110" t="str">
        <f t="shared" si="77"/>
        <v/>
      </c>
      <c r="H886" s="168">
        <f t="shared" si="73"/>
        <v>0</v>
      </c>
      <c r="I886" s="168">
        <f t="shared" si="74"/>
        <v>0</v>
      </c>
      <c r="J886" s="168">
        <f t="shared" si="75"/>
        <v>0</v>
      </c>
    </row>
    <row r="887" spans="5:10" x14ac:dyDescent="0.2">
      <c r="E887" s="107" t="str">
        <f t="shared" si="76"/>
        <v/>
      </c>
      <c r="F887" s="110" t="str">
        <f t="shared" si="77"/>
        <v/>
      </c>
      <c r="H887" s="168">
        <f t="shared" si="73"/>
        <v>0</v>
      </c>
      <c r="I887" s="168">
        <f t="shared" si="74"/>
        <v>0</v>
      </c>
      <c r="J887" s="168">
        <f t="shared" si="75"/>
        <v>0</v>
      </c>
    </row>
    <row r="888" spans="5:10" x14ac:dyDescent="0.2">
      <c r="E888" s="107" t="str">
        <f t="shared" si="76"/>
        <v/>
      </c>
      <c r="F888" s="110" t="str">
        <f t="shared" si="77"/>
        <v/>
      </c>
      <c r="H888" s="168">
        <f t="shared" si="73"/>
        <v>0</v>
      </c>
      <c r="I888" s="168">
        <f t="shared" si="74"/>
        <v>0</v>
      </c>
      <c r="J888" s="168">
        <f t="shared" si="75"/>
        <v>0</v>
      </c>
    </row>
    <row r="889" spans="5:10" x14ac:dyDescent="0.2">
      <c r="E889" s="107" t="str">
        <f t="shared" si="76"/>
        <v/>
      </c>
      <c r="F889" s="110" t="str">
        <f t="shared" si="77"/>
        <v/>
      </c>
      <c r="H889" s="168">
        <f t="shared" si="73"/>
        <v>0</v>
      </c>
      <c r="I889" s="168">
        <f t="shared" si="74"/>
        <v>0</v>
      </c>
      <c r="J889" s="168">
        <f t="shared" si="75"/>
        <v>0</v>
      </c>
    </row>
    <row r="890" spans="5:10" x14ac:dyDescent="0.2">
      <c r="E890" s="107" t="str">
        <f t="shared" si="76"/>
        <v/>
      </c>
      <c r="F890" s="110" t="str">
        <f t="shared" si="77"/>
        <v/>
      </c>
      <c r="H890" s="168">
        <f t="shared" si="73"/>
        <v>0</v>
      </c>
      <c r="I890" s="168">
        <f t="shared" si="74"/>
        <v>0</v>
      </c>
      <c r="J890" s="168">
        <f t="shared" si="75"/>
        <v>0</v>
      </c>
    </row>
    <row r="891" spans="5:10" x14ac:dyDescent="0.2">
      <c r="E891" s="107" t="str">
        <f t="shared" si="76"/>
        <v/>
      </c>
      <c r="F891" s="110" t="str">
        <f t="shared" si="77"/>
        <v/>
      </c>
      <c r="H891" s="168">
        <f t="shared" si="73"/>
        <v>0</v>
      </c>
      <c r="I891" s="168">
        <f t="shared" si="74"/>
        <v>0</v>
      </c>
      <c r="J891" s="168">
        <f t="shared" si="75"/>
        <v>0</v>
      </c>
    </row>
    <row r="892" spans="5:10" x14ac:dyDescent="0.2">
      <c r="E892" s="107" t="str">
        <f t="shared" si="76"/>
        <v/>
      </c>
      <c r="F892" s="110" t="str">
        <f t="shared" si="77"/>
        <v/>
      </c>
      <c r="H892" s="168">
        <f t="shared" si="73"/>
        <v>0</v>
      </c>
      <c r="I892" s="168">
        <f t="shared" si="74"/>
        <v>0</v>
      </c>
      <c r="J892" s="168">
        <f t="shared" si="75"/>
        <v>0</v>
      </c>
    </row>
    <row r="893" spans="5:10" x14ac:dyDescent="0.2">
      <c r="E893" s="107" t="str">
        <f t="shared" si="76"/>
        <v/>
      </c>
      <c r="F893" s="110" t="str">
        <f t="shared" si="77"/>
        <v/>
      </c>
      <c r="H893" s="168">
        <f t="shared" si="73"/>
        <v>0</v>
      </c>
      <c r="I893" s="168">
        <f t="shared" si="74"/>
        <v>0</v>
      </c>
      <c r="J893" s="168">
        <f t="shared" si="75"/>
        <v>0</v>
      </c>
    </row>
    <row r="894" spans="5:10" x14ac:dyDescent="0.2">
      <c r="E894" s="107" t="str">
        <f t="shared" si="76"/>
        <v/>
      </c>
      <c r="F894" s="110" t="str">
        <f t="shared" si="77"/>
        <v/>
      </c>
      <c r="H894" s="168">
        <f t="shared" si="73"/>
        <v>0</v>
      </c>
      <c r="I894" s="168">
        <f t="shared" si="74"/>
        <v>0</v>
      </c>
      <c r="J894" s="168">
        <f t="shared" si="75"/>
        <v>0</v>
      </c>
    </row>
    <row r="895" spans="5:10" x14ac:dyDescent="0.2">
      <c r="E895" s="107" t="str">
        <f t="shared" si="76"/>
        <v/>
      </c>
      <c r="F895" s="110" t="str">
        <f t="shared" si="77"/>
        <v/>
      </c>
      <c r="H895" s="168">
        <f t="shared" si="73"/>
        <v>0</v>
      </c>
      <c r="I895" s="168">
        <f t="shared" si="74"/>
        <v>0</v>
      </c>
      <c r="J895" s="168">
        <f t="shared" si="75"/>
        <v>0</v>
      </c>
    </row>
    <row r="896" spans="5:10" x14ac:dyDescent="0.2">
      <c r="E896" s="107" t="str">
        <f t="shared" si="76"/>
        <v/>
      </c>
      <c r="F896" s="110" t="str">
        <f t="shared" si="77"/>
        <v/>
      </c>
      <c r="H896" s="168">
        <f t="shared" si="73"/>
        <v>0</v>
      </c>
      <c r="I896" s="168">
        <f t="shared" si="74"/>
        <v>0</v>
      </c>
      <c r="J896" s="168">
        <f t="shared" si="75"/>
        <v>0</v>
      </c>
    </row>
    <row r="897" spans="5:10" x14ac:dyDescent="0.2">
      <c r="E897" s="107" t="str">
        <f t="shared" si="76"/>
        <v/>
      </c>
      <c r="F897" s="110" t="str">
        <f t="shared" si="77"/>
        <v/>
      </c>
      <c r="H897" s="168">
        <f t="shared" si="73"/>
        <v>0</v>
      </c>
      <c r="I897" s="168">
        <f t="shared" si="74"/>
        <v>0</v>
      </c>
      <c r="J897" s="168">
        <f t="shared" si="75"/>
        <v>0</v>
      </c>
    </row>
    <row r="898" spans="5:10" x14ac:dyDescent="0.2">
      <c r="E898" s="107" t="str">
        <f t="shared" si="76"/>
        <v/>
      </c>
      <c r="F898" s="110" t="str">
        <f t="shared" si="77"/>
        <v/>
      </c>
      <c r="H898" s="168">
        <f t="shared" si="73"/>
        <v>0</v>
      </c>
      <c r="I898" s="168">
        <f t="shared" si="74"/>
        <v>0</v>
      </c>
      <c r="J898" s="168">
        <f t="shared" si="75"/>
        <v>0</v>
      </c>
    </row>
    <row r="899" spans="5:10" x14ac:dyDescent="0.2">
      <c r="E899" s="107" t="str">
        <f t="shared" si="76"/>
        <v/>
      </c>
      <c r="F899" s="110" t="str">
        <f t="shared" si="77"/>
        <v/>
      </c>
      <c r="H899" s="168">
        <f t="shared" si="73"/>
        <v>0</v>
      </c>
      <c r="I899" s="168">
        <f t="shared" si="74"/>
        <v>0</v>
      </c>
      <c r="J899" s="168">
        <f t="shared" si="75"/>
        <v>0</v>
      </c>
    </row>
    <row r="900" spans="5:10" x14ac:dyDescent="0.2">
      <c r="E900" s="107" t="str">
        <f t="shared" si="76"/>
        <v/>
      </c>
      <c r="F900" s="110" t="str">
        <f t="shared" si="77"/>
        <v/>
      </c>
      <c r="H900" s="168">
        <f t="shared" si="73"/>
        <v>0</v>
      </c>
      <c r="I900" s="168">
        <f t="shared" si="74"/>
        <v>0</v>
      </c>
      <c r="J900" s="168">
        <f t="shared" si="75"/>
        <v>0</v>
      </c>
    </row>
    <row r="901" spans="5:10" x14ac:dyDescent="0.2">
      <c r="E901" s="107" t="str">
        <f t="shared" si="76"/>
        <v/>
      </c>
      <c r="F901" s="110" t="str">
        <f t="shared" si="77"/>
        <v/>
      </c>
      <c r="H901" s="168">
        <f t="shared" si="73"/>
        <v>0</v>
      </c>
      <c r="I901" s="168">
        <f t="shared" si="74"/>
        <v>0</v>
      </c>
      <c r="J901" s="168">
        <f t="shared" si="75"/>
        <v>0</v>
      </c>
    </row>
    <row r="902" spans="5:10" x14ac:dyDescent="0.2">
      <c r="E902" s="107" t="str">
        <f t="shared" si="76"/>
        <v/>
      </c>
      <c r="F902" s="110" t="str">
        <f t="shared" si="77"/>
        <v/>
      </c>
      <c r="H902" s="168">
        <f t="shared" si="73"/>
        <v>0</v>
      </c>
      <c r="I902" s="168">
        <f t="shared" si="74"/>
        <v>0</v>
      </c>
      <c r="J902" s="168">
        <f t="shared" si="75"/>
        <v>0</v>
      </c>
    </row>
    <row r="903" spans="5:10" x14ac:dyDescent="0.2">
      <c r="E903" s="107" t="str">
        <f t="shared" si="76"/>
        <v/>
      </c>
      <c r="F903" s="110" t="str">
        <f t="shared" si="77"/>
        <v/>
      </c>
      <c r="H903" s="168">
        <f t="shared" si="73"/>
        <v>0</v>
      </c>
      <c r="I903" s="168">
        <f t="shared" si="74"/>
        <v>0</v>
      </c>
      <c r="J903" s="168">
        <f t="shared" si="75"/>
        <v>0</v>
      </c>
    </row>
    <row r="904" spans="5:10" x14ac:dyDescent="0.2">
      <c r="E904" s="107" t="str">
        <f t="shared" si="76"/>
        <v/>
      </c>
      <c r="F904" s="110" t="str">
        <f t="shared" si="77"/>
        <v/>
      </c>
      <c r="H904" s="168">
        <f t="shared" ref="H904:H967" si="78">IF(YEAR($A904)=2008,$D904*$C904,0)</f>
        <v>0</v>
      </c>
      <c r="I904" s="168">
        <f t="shared" ref="I904:I967" si="79">IF(YEAR($A904)=2009,$D904*$C904,0)</f>
        <v>0</v>
      </c>
      <c r="J904" s="168">
        <f t="shared" si="75"/>
        <v>0</v>
      </c>
    </row>
    <row r="905" spans="5:10" x14ac:dyDescent="0.2">
      <c r="E905" s="107" t="str">
        <f t="shared" si="76"/>
        <v/>
      </c>
      <c r="F905" s="110" t="str">
        <f t="shared" si="77"/>
        <v/>
      </c>
      <c r="H905" s="168">
        <f t="shared" si="78"/>
        <v>0</v>
      </c>
      <c r="I905" s="168">
        <f t="shared" si="79"/>
        <v>0</v>
      </c>
      <c r="J905" s="168">
        <f t="shared" ref="J905:J968" si="80">IF(YEAR($A905)=2010,$D905*$C905,0)</f>
        <v>0</v>
      </c>
    </row>
    <row r="906" spans="5:10" x14ac:dyDescent="0.2">
      <c r="E906" s="107" t="str">
        <f t="shared" si="76"/>
        <v/>
      </c>
      <c r="F906" s="110" t="str">
        <f t="shared" si="77"/>
        <v/>
      </c>
      <c r="H906" s="168">
        <f t="shared" si="78"/>
        <v>0</v>
      </c>
      <c r="I906" s="168">
        <f t="shared" si="79"/>
        <v>0</v>
      </c>
      <c r="J906" s="168">
        <f t="shared" si="80"/>
        <v>0</v>
      </c>
    </row>
    <row r="907" spans="5:10" x14ac:dyDescent="0.2">
      <c r="E907" s="107" t="str">
        <f t="shared" si="76"/>
        <v/>
      </c>
      <c r="F907" s="110" t="str">
        <f t="shared" si="77"/>
        <v/>
      </c>
      <c r="H907" s="168">
        <f t="shared" si="78"/>
        <v>0</v>
      </c>
      <c r="I907" s="168">
        <f t="shared" si="79"/>
        <v>0</v>
      </c>
      <c r="J907" s="168">
        <f t="shared" si="80"/>
        <v>0</v>
      </c>
    </row>
    <row r="908" spans="5:10" x14ac:dyDescent="0.2">
      <c r="E908" s="107" t="str">
        <f t="shared" si="76"/>
        <v/>
      </c>
      <c r="F908" s="110" t="str">
        <f t="shared" si="77"/>
        <v/>
      </c>
      <c r="H908" s="168">
        <f t="shared" si="78"/>
        <v>0</v>
      </c>
      <c r="I908" s="168">
        <f t="shared" si="79"/>
        <v>0</v>
      </c>
      <c r="J908" s="168">
        <f t="shared" si="80"/>
        <v>0</v>
      </c>
    </row>
    <row r="909" spans="5:10" x14ac:dyDescent="0.2">
      <c r="E909" s="107" t="str">
        <f t="shared" si="76"/>
        <v/>
      </c>
      <c r="F909" s="110" t="str">
        <f t="shared" si="77"/>
        <v/>
      </c>
      <c r="H909" s="168">
        <f t="shared" si="78"/>
        <v>0</v>
      </c>
      <c r="I909" s="168">
        <f t="shared" si="79"/>
        <v>0</v>
      </c>
      <c r="J909" s="168">
        <f t="shared" si="80"/>
        <v>0</v>
      </c>
    </row>
    <row r="910" spans="5:10" x14ac:dyDescent="0.2">
      <c r="E910" s="107" t="str">
        <f t="shared" si="76"/>
        <v/>
      </c>
      <c r="F910" s="110" t="str">
        <f t="shared" si="77"/>
        <v/>
      </c>
      <c r="H910" s="168">
        <f t="shared" si="78"/>
        <v>0</v>
      </c>
      <c r="I910" s="168">
        <f t="shared" si="79"/>
        <v>0</v>
      </c>
      <c r="J910" s="168">
        <f t="shared" si="80"/>
        <v>0</v>
      </c>
    </row>
    <row r="911" spans="5:10" x14ac:dyDescent="0.2">
      <c r="E911" s="107" t="str">
        <f t="shared" si="76"/>
        <v/>
      </c>
      <c r="F911" s="110" t="str">
        <f t="shared" si="77"/>
        <v/>
      </c>
      <c r="H911" s="168">
        <f t="shared" si="78"/>
        <v>0</v>
      </c>
      <c r="I911" s="168">
        <f t="shared" si="79"/>
        <v>0</v>
      </c>
      <c r="J911" s="168">
        <f t="shared" si="80"/>
        <v>0</v>
      </c>
    </row>
    <row r="912" spans="5:10" x14ac:dyDescent="0.2">
      <c r="E912" s="107" t="str">
        <f t="shared" si="76"/>
        <v/>
      </c>
      <c r="F912" s="110" t="str">
        <f t="shared" si="77"/>
        <v/>
      </c>
      <c r="H912" s="168">
        <f t="shared" si="78"/>
        <v>0</v>
      </c>
      <c r="I912" s="168">
        <f t="shared" si="79"/>
        <v>0</v>
      </c>
      <c r="J912" s="168">
        <f t="shared" si="80"/>
        <v>0</v>
      </c>
    </row>
    <row r="913" spans="5:10" x14ac:dyDescent="0.2">
      <c r="E913" s="107" t="str">
        <f t="shared" si="76"/>
        <v/>
      </c>
      <c r="F913" s="110" t="str">
        <f t="shared" si="77"/>
        <v/>
      </c>
      <c r="H913" s="168">
        <f t="shared" si="78"/>
        <v>0</v>
      </c>
      <c r="I913" s="168">
        <f t="shared" si="79"/>
        <v>0</v>
      </c>
      <c r="J913" s="168">
        <f t="shared" si="80"/>
        <v>0</v>
      </c>
    </row>
    <row r="914" spans="5:10" x14ac:dyDescent="0.2">
      <c r="E914" s="107" t="str">
        <f t="shared" si="76"/>
        <v/>
      </c>
      <c r="F914" s="110" t="str">
        <f t="shared" si="77"/>
        <v/>
      </c>
      <c r="H914" s="168">
        <f t="shared" si="78"/>
        <v>0</v>
      </c>
      <c r="I914" s="168">
        <f t="shared" si="79"/>
        <v>0</v>
      </c>
      <c r="J914" s="168">
        <f t="shared" si="80"/>
        <v>0</v>
      </c>
    </row>
    <row r="915" spans="5:10" x14ac:dyDescent="0.2">
      <c r="E915" s="107" t="str">
        <f t="shared" si="76"/>
        <v/>
      </c>
      <c r="F915" s="110" t="str">
        <f t="shared" si="77"/>
        <v/>
      </c>
      <c r="H915" s="168">
        <f t="shared" si="78"/>
        <v>0</v>
      </c>
      <c r="I915" s="168">
        <f t="shared" si="79"/>
        <v>0</v>
      </c>
      <c r="J915" s="168">
        <f t="shared" si="80"/>
        <v>0</v>
      </c>
    </row>
    <row r="916" spans="5:10" x14ac:dyDescent="0.2">
      <c r="E916" s="107" t="str">
        <f t="shared" si="76"/>
        <v/>
      </c>
      <c r="F916" s="110" t="str">
        <f t="shared" si="77"/>
        <v/>
      </c>
      <c r="H916" s="168">
        <f t="shared" si="78"/>
        <v>0</v>
      </c>
      <c r="I916" s="168">
        <f t="shared" si="79"/>
        <v>0</v>
      </c>
      <c r="J916" s="168">
        <f t="shared" si="80"/>
        <v>0</v>
      </c>
    </row>
    <row r="917" spans="5:10" x14ac:dyDescent="0.2">
      <c r="E917" s="107" t="str">
        <f t="shared" si="76"/>
        <v/>
      </c>
      <c r="F917" s="110" t="str">
        <f t="shared" si="77"/>
        <v/>
      </c>
      <c r="H917" s="168">
        <f t="shared" si="78"/>
        <v>0</v>
      </c>
      <c r="I917" s="168">
        <f t="shared" si="79"/>
        <v>0</v>
      </c>
      <c r="J917" s="168">
        <f t="shared" si="80"/>
        <v>0</v>
      </c>
    </row>
    <row r="918" spans="5:10" x14ac:dyDescent="0.2">
      <c r="E918" s="107" t="str">
        <f t="shared" si="76"/>
        <v/>
      </c>
      <c r="F918" s="110" t="str">
        <f t="shared" si="77"/>
        <v/>
      </c>
      <c r="H918" s="168">
        <f t="shared" si="78"/>
        <v>0</v>
      </c>
      <c r="I918" s="168">
        <f t="shared" si="79"/>
        <v>0</v>
      </c>
      <c r="J918" s="168">
        <f t="shared" si="80"/>
        <v>0</v>
      </c>
    </row>
    <row r="919" spans="5:10" x14ac:dyDescent="0.2">
      <c r="E919" s="107" t="str">
        <f t="shared" si="76"/>
        <v/>
      </c>
      <c r="F919" s="110" t="str">
        <f t="shared" si="77"/>
        <v/>
      </c>
      <c r="H919" s="168">
        <f t="shared" si="78"/>
        <v>0</v>
      </c>
      <c r="I919" s="168">
        <f t="shared" si="79"/>
        <v>0</v>
      </c>
      <c r="J919" s="168">
        <f t="shared" si="80"/>
        <v>0</v>
      </c>
    </row>
    <row r="920" spans="5:10" x14ac:dyDescent="0.2">
      <c r="E920" s="107" t="str">
        <f t="shared" si="76"/>
        <v/>
      </c>
      <c r="F920" s="110" t="str">
        <f t="shared" si="77"/>
        <v/>
      </c>
      <c r="H920" s="168">
        <f t="shared" si="78"/>
        <v>0</v>
      </c>
      <c r="I920" s="168">
        <f t="shared" si="79"/>
        <v>0</v>
      </c>
      <c r="J920" s="168">
        <f t="shared" si="80"/>
        <v>0</v>
      </c>
    </row>
    <row r="921" spans="5:10" x14ac:dyDescent="0.2">
      <c r="E921" s="107" t="str">
        <f t="shared" si="76"/>
        <v/>
      </c>
      <c r="F921" s="110" t="str">
        <f t="shared" si="77"/>
        <v/>
      </c>
      <c r="H921" s="168">
        <f t="shared" si="78"/>
        <v>0</v>
      </c>
      <c r="I921" s="168">
        <f t="shared" si="79"/>
        <v>0</v>
      </c>
      <c r="J921" s="168">
        <f t="shared" si="80"/>
        <v>0</v>
      </c>
    </row>
    <row r="922" spans="5:10" x14ac:dyDescent="0.2">
      <c r="E922" s="107" t="str">
        <f t="shared" si="76"/>
        <v/>
      </c>
      <c r="F922" s="110" t="str">
        <f t="shared" si="77"/>
        <v/>
      </c>
      <c r="H922" s="168">
        <f t="shared" si="78"/>
        <v>0</v>
      </c>
      <c r="I922" s="168">
        <f t="shared" si="79"/>
        <v>0</v>
      </c>
      <c r="J922" s="168">
        <f t="shared" si="80"/>
        <v>0</v>
      </c>
    </row>
    <row r="923" spans="5:10" x14ac:dyDescent="0.2">
      <c r="E923" s="107" t="str">
        <f t="shared" si="76"/>
        <v/>
      </c>
      <c r="F923" s="110" t="str">
        <f t="shared" si="77"/>
        <v/>
      </c>
      <c r="H923" s="168">
        <f t="shared" si="78"/>
        <v>0</v>
      </c>
      <c r="I923" s="168">
        <f t="shared" si="79"/>
        <v>0</v>
      </c>
      <c r="J923" s="168">
        <f t="shared" si="80"/>
        <v>0</v>
      </c>
    </row>
    <row r="924" spans="5:10" x14ac:dyDescent="0.2">
      <c r="E924" s="107" t="str">
        <f t="shared" si="76"/>
        <v/>
      </c>
      <c r="F924" s="110" t="str">
        <f t="shared" si="77"/>
        <v/>
      </c>
      <c r="H924" s="168">
        <f t="shared" si="78"/>
        <v>0</v>
      </c>
      <c r="I924" s="168">
        <f t="shared" si="79"/>
        <v>0</v>
      </c>
      <c r="J924" s="168">
        <f t="shared" si="80"/>
        <v>0</v>
      </c>
    </row>
    <row r="925" spans="5:10" x14ac:dyDescent="0.2">
      <c r="E925" s="107" t="str">
        <f t="shared" si="76"/>
        <v/>
      </c>
      <c r="F925" s="110" t="str">
        <f t="shared" si="77"/>
        <v/>
      </c>
      <c r="H925" s="168">
        <f t="shared" si="78"/>
        <v>0</v>
      </c>
      <c r="I925" s="168">
        <f t="shared" si="79"/>
        <v>0</v>
      </c>
      <c r="J925" s="168">
        <f t="shared" si="80"/>
        <v>0</v>
      </c>
    </row>
    <row r="926" spans="5:10" x14ac:dyDescent="0.2">
      <c r="E926" s="107" t="str">
        <f t="shared" si="76"/>
        <v/>
      </c>
      <c r="F926" s="110" t="str">
        <f t="shared" si="77"/>
        <v/>
      </c>
      <c r="H926" s="168">
        <f t="shared" si="78"/>
        <v>0</v>
      </c>
      <c r="I926" s="168">
        <f t="shared" si="79"/>
        <v>0</v>
      </c>
      <c r="J926" s="168">
        <f t="shared" si="80"/>
        <v>0</v>
      </c>
    </row>
    <row r="927" spans="5:10" x14ac:dyDescent="0.2">
      <c r="E927" s="107" t="str">
        <f t="shared" si="76"/>
        <v/>
      </c>
      <c r="F927" s="110" t="str">
        <f t="shared" si="77"/>
        <v/>
      </c>
      <c r="H927" s="168">
        <f t="shared" si="78"/>
        <v>0</v>
      </c>
      <c r="I927" s="168">
        <f t="shared" si="79"/>
        <v>0</v>
      </c>
      <c r="J927" s="168">
        <f t="shared" si="80"/>
        <v>0</v>
      </c>
    </row>
    <row r="928" spans="5:10" x14ac:dyDescent="0.2">
      <c r="E928" s="107" t="str">
        <f t="shared" ref="E928:E991" si="81">IF(C928&gt;0,D928*C928,"")</f>
        <v/>
      </c>
      <c r="F928" s="110" t="str">
        <f t="shared" ref="F928:F991" si="82">IF(C928&gt;0,F927+E928,"")</f>
        <v/>
      </c>
      <c r="H928" s="168">
        <f t="shared" si="78"/>
        <v>0</v>
      </c>
      <c r="I928" s="168">
        <f t="shared" si="79"/>
        <v>0</v>
      </c>
      <c r="J928" s="168">
        <f t="shared" si="80"/>
        <v>0</v>
      </c>
    </row>
    <row r="929" spans="5:10" x14ac:dyDescent="0.2">
      <c r="E929" s="107" t="str">
        <f t="shared" si="81"/>
        <v/>
      </c>
      <c r="F929" s="110" t="str">
        <f t="shared" si="82"/>
        <v/>
      </c>
      <c r="H929" s="168">
        <f t="shared" si="78"/>
        <v>0</v>
      </c>
      <c r="I929" s="168">
        <f t="shared" si="79"/>
        <v>0</v>
      </c>
      <c r="J929" s="168">
        <f t="shared" si="80"/>
        <v>0</v>
      </c>
    </row>
    <row r="930" spans="5:10" x14ac:dyDescent="0.2">
      <c r="E930" s="107" t="str">
        <f t="shared" si="81"/>
        <v/>
      </c>
      <c r="F930" s="110" t="str">
        <f t="shared" si="82"/>
        <v/>
      </c>
      <c r="H930" s="168">
        <f t="shared" si="78"/>
        <v>0</v>
      </c>
      <c r="I930" s="168">
        <f t="shared" si="79"/>
        <v>0</v>
      </c>
      <c r="J930" s="168">
        <f t="shared" si="80"/>
        <v>0</v>
      </c>
    </row>
    <row r="931" spans="5:10" x14ac:dyDescent="0.2">
      <c r="E931" s="107" t="str">
        <f t="shared" si="81"/>
        <v/>
      </c>
      <c r="F931" s="110" t="str">
        <f t="shared" si="82"/>
        <v/>
      </c>
      <c r="H931" s="168">
        <f t="shared" si="78"/>
        <v>0</v>
      </c>
      <c r="I931" s="168">
        <f t="shared" si="79"/>
        <v>0</v>
      </c>
      <c r="J931" s="168">
        <f t="shared" si="80"/>
        <v>0</v>
      </c>
    </row>
    <row r="932" spans="5:10" x14ac:dyDescent="0.2">
      <c r="E932" s="107" t="str">
        <f t="shared" si="81"/>
        <v/>
      </c>
      <c r="F932" s="110" t="str">
        <f t="shared" si="82"/>
        <v/>
      </c>
      <c r="H932" s="168">
        <f t="shared" si="78"/>
        <v>0</v>
      </c>
      <c r="I932" s="168">
        <f t="shared" si="79"/>
        <v>0</v>
      </c>
      <c r="J932" s="168">
        <f t="shared" si="80"/>
        <v>0</v>
      </c>
    </row>
    <row r="933" spans="5:10" x14ac:dyDescent="0.2">
      <c r="E933" s="107" t="str">
        <f t="shared" si="81"/>
        <v/>
      </c>
      <c r="F933" s="110" t="str">
        <f t="shared" si="82"/>
        <v/>
      </c>
      <c r="H933" s="168">
        <f t="shared" si="78"/>
        <v>0</v>
      </c>
      <c r="I933" s="168">
        <f t="shared" si="79"/>
        <v>0</v>
      </c>
      <c r="J933" s="168">
        <f t="shared" si="80"/>
        <v>0</v>
      </c>
    </row>
    <row r="934" spans="5:10" x14ac:dyDescent="0.2">
      <c r="E934" s="107" t="str">
        <f t="shared" si="81"/>
        <v/>
      </c>
      <c r="F934" s="110" t="str">
        <f t="shared" si="82"/>
        <v/>
      </c>
      <c r="H934" s="168">
        <f t="shared" si="78"/>
        <v>0</v>
      </c>
      <c r="I934" s="168">
        <f t="shared" si="79"/>
        <v>0</v>
      </c>
      <c r="J934" s="168">
        <f t="shared" si="80"/>
        <v>0</v>
      </c>
    </row>
    <row r="935" spans="5:10" x14ac:dyDescent="0.2">
      <c r="E935" s="107" t="str">
        <f t="shared" si="81"/>
        <v/>
      </c>
      <c r="F935" s="110" t="str">
        <f t="shared" si="82"/>
        <v/>
      </c>
      <c r="H935" s="168">
        <f t="shared" si="78"/>
        <v>0</v>
      </c>
      <c r="I935" s="168">
        <f t="shared" si="79"/>
        <v>0</v>
      </c>
      <c r="J935" s="168">
        <f t="shared" si="80"/>
        <v>0</v>
      </c>
    </row>
    <row r="936" spans="5:10" x14ac:dyDescent="0.2">
      <c r="E936" s="107" t="str">
        <f t="shared" si="81"/>
        <v/>
      </c>
      <c r="F936" s="110" t="str">
        <f t="shared" si="82"/>
        <v/>
      </c>
      <c r="H936" s="168">
        <f t="shared" si="78"/>
        <v>0</v>
      </c>
      <c r="I936" s="168">
        <f t="shared" si="79"/>
        <v>0</v>
      </c>
      <c r="J936" s="168">
        <f t="shared" si="80"/>
        <v>0</v>
      </c>
    </row>
    <row r="937" spans="5:10" x14ac:dyDescent="0.2">
      <c r="E937" s="107" t="str">
        <f t="shared" si="81"/>
        <v/>
      </c>
      <c r="F937" s="110" t="str">
        <f t="shared" si="82"/>
        <v/>
      </c>
      <c r="H937" s="168">
        <f t="shared" si="78"/>
        <v>0</v>
      </c>
      <c r="I937" s="168">
        <f t="shared" si="79"/>
        <v>0</v>
      </c>
      <c r="J937" s="168">
        <f t="shared" si="80"/>
        <v>0</v>
      </c>
    </row>
    <row r="938" spans="5:10" x14ac:dyDescent="0.2">
      <c r="E938" s="107" t="str">
        <f t="shared" si="81"/>
        <v/>
      </c>
      <c r="F938" s="110" t="str">
        <f t="shared" si="82"/>
        <v/>
      </c>
      <c r="H938" s="168">
        <f t="shared" si="78"/>
        <v>0</v>
      </c>
      <c r="I938" s="168">
        <f t="shared" si="79"/>
        <v>0</v>
      </c>
      <c r="J938" s="168">
        <f t="shared" si="80"/>
        <v>0</v>
      </c>
    </row>
    <row r="939" spans="5:10" x14ac:dyDescent="0.2">
      <c r="E939" s="107" t="str">
        <f t="shared" si="81"/>
        <v/>
      </c>
      <c r="F939" s="110" t="str">
        <f t="shared" si="82"/>
        <v/>
      </c>
      <c r="H939" s="168">
        <f t="shared" si="78"/>
        <v>0</v>
      </c>
      <c r="I939" s="168">
        <f t="shared" si="79"/>
        <v>0</v>
      </c>
      <c r="J939" s="168">
        <f t="shared" si="80"/>
        <v>0</v>
      </c>
    </row>
    <row r="940" spans="5:10" x14ac:dyDescent="0.2">
      <c r="E940" s="107" t="str">
        <f t="shared" si="81"/>
        <v/>
      </c>
      <c r="F940" s="110" t="str">
        <f t="shared" si="82"/>
        <v/>
      </c>
      <c r="H940" s="168">
        <f t="shared" si="78"/>
        <v>0</v>
      </c>
      <c r="I940" s="168">
        <f t="shared" si="79"/>
        <v>0</v>
      </c>
      <c r="J940" s="168">
        <f t="shared" si="80"/>
        <v>0</v>
      </c>
    </row>
    <row r="941" spans="5:10" x14ac:dyDescent="0.2">
      <c r="E941" s="107" t="str">
        <f t="shared" si="81"/>
        <v/>
      </c>
      <c r="F941" s="110" t="str">
        <f t="shared" si="82"/>
        <v/>
      </c>
      <c r="H941" s="168">
        <f t="shared" si="78"/>
        <v>0</v>
      </c>
      <c r="I941" s="168">
        <f t="shared" si="79"/>
        <v>0</v>
      </c>
      <c r="J941" s="168">
        <f t="shared" si="80"/>
        <v>0</v>
      </c>
    </row>
    <row r="942" spans="5:10" x14ac:dyDescent="0.2">
      <c r="E942" s="107" t="str">
        <f t="shared" si="81"/>
        <v/>
      </c>
      <c r="F942" s="110" t="str">
        <f t="shared" si="82"/>
        <v/>
      </c>
      <c r="H942" s="168">
        <f t="shared" si="78"/>
        <v>0</v>
      </c>
      <c r="I942" s="168">
        <f t="shared" si="79"/>
        <v>0</v>
      </c>
      <c r="J942" s="168">
        <f t="shared" si="80"/>
        <v>0</v>
      </c>
    </row>
    <row r="943" spans="5:10" x14ac:dyDescent="0.2">
      <c r="E943" s="107" t="str">
        <f t="shared" si="81"/>
        <v/>
      </c>
      <c r="F943" s="110" t="str">
        <f t="shared" si="82"/>
        <v/>
      </c>
      <c r="H943" s="168">
        <f t="shared" si="78"/>
        <v>0</v>
      </c>
      <c r="I943" s="168">
        <f t="shared" si="79"/>
        <v>0</v>
      </c>
      <c r="J943" s="168">
        <f t="shared" si="80"/>
        <v>0</v>
      </c>
    </row>
    <row r="944" spans="5:10" x14ac:dyDescent="0.2">
      <c r="E944" s="107" t="str">
        <f t="shared" si="81"/>
        <v/>
      </c>
      <c r="F944" s="110" t="str">
        <f t="shared" si="82"/>
        <v/>
      </c>
      <c r="H944" s="168">
        <f t="shared" si="78"/>
        <v>0</v>
      </c>
      <c r="I944" s="168">
        <f t="shared" si="79"/>
        <v>0</v>
      </c>
      <c r="J944" s="168">
        <f t="shared" si="80"/>
        <v>0</v>
      </c>
    </row>
    <row r="945" spans="5:10" x14ac:dyDescent="0.2">
      <c r="E945" s="107" t="str">
        <f t="shared" si="81"/>
        <v/>
      </c>
      <c r="F945" s="110" t="str">
        <f t="shared" si="82"/>
        <v/>
      </c>
      <c r="H945" s="168">
        <f t="shared" si="78"/>
        <v>0</v>
      </c>
      <c r="I945" s="168">
        <f t="shared" si="79"/>
        <v>0</v>
      </c>
      <c r="J945" s="168">
        <f t="shared" si="80"/>
        <v>0</v>
      </c>
    </row>
    <row r="946" spans="5:10" x14ac:dyDescent="0.2">
      <c r="E946" s="107" t="str">
        <f t="shared" si="81"/>
        <v/>
      </c>
      <c r="F946" s="110" t="str">
        <f t="shared" si="82"/>
        <v/>
      </c>
      <c r="H946" s="168">
        <f t="shared" si="78"/>
        <v>0</v>
      </c>
      <c r="I946" s="168">
        <f t="shared" si="79"/>
        <v>0</v>
      </c>
      <c r="J946" s="168">
        <f t="shared" si="80"/>
        <v>0</v>
      </c>
    </row>
    <row r="947" spans="5:10" x14ac:dyDescent="0.2">
      <c r="E947" s="107" t="str">
        <f t="shared" si="81"/>
        <v/>
      </c>
      <c r="F947" s="110" t="str">
        <f t="shared" si="82"/>
        <v/>
      </c>
      <c r="H947" s="168">
        <f t="shared" si="78"/>
        <v>0</v>
      </c>
      <c r="I947" s="168">
        <f t="shared" si="79"/>
        <v>0</v>
      </c>
      <c r="J947" s="168">
        <f t="shared" si="80"/>
        <v>0</v>
      </c>
    </row>
    <row r="948" spans="5:10" x14ac:dyDescent="0.2">
      <c r="E948" s="107" t="str">
        <f t="shared" si="81"/>
        <v/>
      </c>
      <c r="F948" s="110" t="str">
        <f t="shared" si="82"/>
        <v/>
      </c>
      <c r="H948" s="168">
        <f t="shared" si="78"/>
        <v>0</v>
      </c>
      <c r="I948" s="168">
        <f t="shared" si="79"/>
        <v>0</v>
      </c>
      <c r="J948" s="168">
        <f t="shared" si="80"/>
        <v>0</v>
      </c>
    </row>
    <row r="949" spans="5:10" x14ac:dyDescent="0.2">
      <c r="E949" s="107" t="str">
        <f t="shared" si="81"/>
        <v/>
      </c>
      <c r="F949" s="110" t="str">
        <f t="shared" si="82"/>
        <v/>
      </c>
      <c r="H949" s="168">
        <f t="shared" si="78"/>
        <v>0</v>
      </c>
      <c r="I949" s="168">
        <f t="shared" si="79"/>
        <v>0</v>
      </c>
      <c r="J949" s="168">
        <f t="shared" si="80"/>
        <v>0</v>
      </c>
    </row>
    <row r="950" spans="5:10" x14ac:dyDescent="0.2">
      <c r="E950" s="107" t="str">
        <f t="shared" si="81"/>
        <v/>
      </c>
      <c r="F950" s="110" t="str">
        <f t="shared" si="82"/>
        <v/>
      </c>
      <c r="H950" s="168">
        <f t="shared" si="78"/>
        <v>0</v>
      </c>
      <c r="I950" s="168">
        <f t="shared" si="79"/>
        <v>0</v>
      </c>
      <c r="J950" s="168">
        <f t="shared" si="80"/>
        <v>0</v>
      </c>
    </row>
    <row r="951" spans="5:10" x14ac:dyDescent="0.2">
      <c r="E951" s="107" t="str">
        <f t="shared" si="81"/>
        <v/>
      </c>
      <c r="F951" s="110" t="str">
        <f t="shared" si="82"/>
        <v/>
      </c>
      <c r="H951" s="168">
        <f t="shared" si="78"/>
        <v>0</v>
      </c>
      <c r="I951" s="168">
        <f t="shared" si="79"/>
        <v>0</v>
      </c>
      <c r="J951" s="168">
        <f t="shared" si="80"/>
        <v>0</v>
      </c>
    </row>
    <row r="952" spans="5:10" x14ac:dyDescent="0.2">
      <c r="E952" s="107" t="str">
        <f t="shared" si="81"/>
        <v/>
      </c>
      <c r="F952" s="110" t="str">
        <f t="shared" si="82"/>
        <v/>
      </c>
      <c r="H952" s="168">
        <f t="shared" si="78"/>
        <v>0</v>
      </c>
      <c r="I952" s="168">
        <f t="shared" si="79"/>
        <v>0</v>
      </c>
      <c r="J952" s="168">
        <f t="shared" si="80"/>
        <v>0</v>
      </c>
    </row>
    <row r="953" spans="5:10" x14ac:dyDescent="0.2">
      <c r="E953" s="107" t="str">
        <f t="shared" si="81"/>
        <v/>
      </c>
      <c r="F953" s="110" t="str">
        <f t="shared" si="82"/>
        <v/>
      </c>
      <c r="H953" s="168">
        <f t="shared" si="78"/>
        <v>0</v>
      </c>
      <c r="I953" s="168">
        <f t="shared" si="79"/>
        <v>0</v>
      </c>
      <c r="J953" s="168">
        <f t="shared" si="80"/>
        <v>0</v>
      </c>
    </row>
    <row r="954" spans="5:10" x14ac:dyDescent="0.2">
      <c r="E954" s="107" t="str">
        <f t="shared" si="81"/>
        <v/>
      </c>
      <c r="F954" s="110" t="str">
        <f t="shared" si="82"/>
        <v/>
      </c>
      <c r="H954" s="168">
        <f t="shared" si="78"/>
        <v>0</v>
      </c>
      <c r="I954" s="168">
        <f t="shared" si="79"/>
        <v>0</v>
      </c>
      <c r="J954" s="168">
        <f t="shared" si="80"/>
        <v>0</v>
      </c>
    </row>
    <row r="955" spans="5:10" x14ac:dyDescent="0.2">
      <c r="E955" s="107" t="str">
        <f t="shared" si="81"/>
        <v/>
      </c>
      <c r="F955" s="110" t="str">
        <f t="shared" si="82"/>
        <v/>
      </c>
      <c r="H955" s="168">
        <f t="shared" si="78"/>
        <v>0</v>
      </c>
      <c r="I955" s="168">
        <f t="shared" si="79"/>
        <v>0</v>
      </c>
      <c r="J955" s="168">
        <f t="shared" si="80"/>
        <v>0</v>
      </c>
    </row>
    <row r="956" spans="5:10" x14ac:dyDescent="0.2">
      <c r="E956" s="107" t="str">
        <f t="shared" si="81"/>
        <v/>
      </c>
      <c r="F956" s="110" t="str">
        <f t="shared" si="82"/>
        <v/>
      </c>
      <c r="H956" s="168">
        <f t="shared" si="78"/>
        <v>0</v>
      </c>
      <c r="I956" s="168">
        <f t="shared" si="79"/>
        <v>0</v>
      </c>
      <c r="J956" s="168">
        <f t="shared" si="80"/>
        <v>0</v>
      </c>
    </row>
    <row r="957" spans="5:10" x14ac:dyDescent="0.2">
      <c r="E957" s="107" t="str">
        <f t="shared" si="81"/>
        <v/>
      </c>
      <c r="F957" s="110" t="str">
        <f t="shared" si="82"/>
        <v/>
      </c>
      <c r="H957" s="168">
        <f t="shared" si="78"/>
        <v>0</v>
      </c>
      <c r="I957" s="168">
        <f t="shared" si="79"/>
        <v>0</v>
      </c>
      <c r="J957" s="168">
        <f t="shared" si="80"/>
        <v>0</v>
      </c>
    </row>
    <row r="958" spans="5:10" x14ac:dyDescent="0.2">
      <c r="E958" s="107" t="str">
        <f t="shared" si="81"/>
        <v/>
      </c>
      <c r="F958" s="110" t="str">
        <f t="shared" si="82"/>
        <v/>
      </c>
      <c r="H958" s="168">
        <f t="shared" si="78"/>
        <v>0</v>
      </c>
      <c r="I958" s="168">
        <f t="shared" si="79"/>
        <v>0</v>
      </c>
      <c r="J958" s="168">
        <f t="shared" si="80"/>
        <v>0</v>
      </c>
    </row>
    <row r="959" spans="5:10" x14ac:dyDescent="0.2">
      <c r="E959" s="107" t="str">
        <f t="shared" si="81"/>
        <v/>
      </c>
      <c r="F959" s="110" t="str">
        <f t="shared" si="82"/>
        <v/>
      </c>
      <c r="H959" s="168">
        <f t="shared" si="78"/>
        <v>0</v>
      </c>
      <c r="I959" s="168">
        <f t="shared" si="79"/>
        <v>0</v>
      </c>
      <c r="J959" s="168">
        <f t="shared" si="80"/>
        <v>0</v>
      </c>
    </row>
    <row r="960" spans="5:10" x14ac:dyDescent="0.2">
      <c r="E960" s="107" t="str">
        <f t="shared" si="81"/>
        <v/>
      </c>
      <c r="F960" s="110" t="str">
        <f t="shared" si="82"/>
        <v/>
      </c>
      <c r="H960" s="168">
        <f t="shared" si="78"/>
        <v>0</v>
      </c>
      <c r="I960" s="168">
        <f t="shared" si="79"/>
        <v>0</v>
      </c>
      <c r="J960" s="168">
        <f t="shared" si="80"/>
        <v>0</v>
      </c>
    </row>
    <row r="961" spans="5:10" x14ac:dyDescent="0.2">
      <c r="E961" s="107" t="str">
        <f t="shared" si="81"/>
        <v/>
      </c>
      <c r="F961" s="110" t="str">
        <f t="shared" si="82"/>
        <v/>
      </c>
      <c r="H961" s="168">
        <f t="shared" si="78"/>
        <v>0</v>
      </c>
      <c r="I961" s="168">
        <f t="shared" si="79"/>
        <v>0</v>
      </c>
      <c r="J961" s="168">
        <f t="shared" si="80"/>
        <v>0</v>
      </c>
    </row>
    <row r="962" spans="5:10" x14ac:dyDescent="0.2">
      <c r="E962" s="107" t="str">
        <f t="shared" si="81"/>
        <v/>
      </c>
      <c r="F962" s="110" t="str">
        <f t="shared" si="82"/>
        <v/>
      </c>
      <c r="H962" s="168">
        <f t="shared" si="78"/>
        <v>0</v>
      </c>
      <c r="I962" s="168">
        <f t="shared" si="79"/>
        <v>0</v>
      </c>
      <c r="J962" s="168">
        <f t="shared" si="80"/>
        <v>0</v>
      </c>
    </row>
    <row r="963" spans="5:10" x14ac:dyDescent="0.2">
      <c r="E963" s="107" t="str">
        <f t="shared" si="81"/>
        <v/>
      </c>
      <c r="F963" s="110" t="str">
        <f t="shared" si="82"/>
        <v/>
      </c>
      <c r="H963" s="168">
        <f t="shared" si="78"/>
        <v>0</v>
      </c>
      <c r="I963" s="168">
        <f t="shared" si="79"/>
        <v>0</v>
      </c>
      <c r="J963" s="168">
        <f t="shared" si="80"/>
        <v>0</v>
      </c>
    </row>
    <row r="964" spans="5:10" x14ac:dyDescent="0.2">
      <c r="E964" s="107" t="str">
        <f t="shared" si="81"/>
        <v/>
      </c>
      <c r="F964" s="110" t="str">
        <f t="shared" si="82"/>
        <v/>
      </c>
      <c r="H964" s="168">
        <f t="shared" si="78"/>
        <v>0</v>
      </c>
      <c r="I964" s="168">
        <f t="shared" si="79"/>
        <v>0</v>
      </c>
      <c r="J964" s="168">
        <f t="shared" si="80"/>
        <v>0</v>
      </c>
    </row>
    <row r="965" spans="5:10" x14ac:dyDescent="0.2">
      <c r="E965" s="107" t="str">
        <f t="shared" si="81"/>
        <v/>
      </c>
      <c r="F965" s="110" t="str">
        <f t="shared" si="82"/>
        <v/>
      </c>
      <c r="H965" s="168">
        <f t="shared" si="78"/>
        <v>0</v>
      </c>
      <c r="I965" s="168">
        <f t="shared" si="79"/>
        <v>0</v>
      </c>
      <c r="J965" s="168">
        <f t="shared" si="80"/>
        <v>0</v>
      </c>
    </row>
    <row r="966" spans="5:10" x14ac:dyDescent="0.2">
      <c r="E966" s="107" t="str">
        <f t="shared" si="81"/>
        <v/>
      </c>
      <c r="F966" s="110" t="str">
        <f t="shared" si="82"/>
        <v/>
      </c>
      <c r="H966" s="168">
        <f t="shared" si="78"/>
        <v>0</v>
      </c>
      <c r="I966" s="168">
        <f t="shared" si="79"/>
        <v>0</v>
      </c>
      <c r="J966" s="168">
        <f t="shared" si="80"/>
        <v>0</v>
      </c>
    </row>
    <row r="967" spans="5:10" x14ac:dyDescent="0.2">
      <c r="E967" s="107" t="str">
        <f t="shared" si="81"/>
        <v/>
      </c>
      <c r="F967" s="110" t="str">
        <f t="shared" si="82"/>
        <v/>
      </c>
      <c r="H967" s="168">
        <f t="shared" si="78"/>
        <v>0</v>
      </c>
      <c r="I967" s="168">
        <f t="shared" si="79"/>
        <v>0</v>
      </c>
      <c r="J967" s="168">
        <f t="shared" si="80"/>
        <v>0</v>
      </c>
    </row>
    <row r="968" spans="5:10" x14ac:dyDescent="0.2">
      <c r="E968" s="107" t="str">
        <f t="shared" si="81"/>
        <v/>
      </c>
      <c r="F968" s="110" t="str">
        <f t="shared" si="82"/>
        <v/>
      </c>
      <c r="H968" s="168">
        <f t="shared" ref="H968:H1005" si="83">IF(YEAR($A968)=2008,$D968*$C968,0)</f>
        <v>0</v>
      </c>
      <c r="I968" s="168">
        <f t="shared" ref="I968:I1005" si="84">IF(YEAR($A968)=2009,$D968*$C968,0)</f>
        <v>0</v>
      </c>
      <c r="J968" s="168">
        <f t="shared" si="80"/>
        <v>0</v>
      </c>
    </row>
    <row r="969" spans="5:10" x14ac:dyDescent="0.2">
      <c r="E969" s="107" t="str">
        <f t="shared" si="81"/>
        <v/>
      </c>
      <c r="F969" s="110" t="str">
        <f t="shared" si="82"/>
        <v/>
      </c>
      <c r="H969" s="168">
        <f t="shared" si="83"/>
        <v>0</v>
      </c>
      <c r="I969" s="168">
        <f t="shared" si="84"/>
        <v>0</v>
      </c>
      <c r="J969" s="168">
        <f t="shared" ref="J969:J1005" si="85">IF(YEAR($A969)=2010,$D969*$C969,0)</f>
        <v>0</v>
      </c>
    </row>
    <row r="970" spans="5:10" x14ac:dyDescent="0.2">
      <c r="E970" s="107" t="str">
        <f t="shared" si="81"/>
        <v/>
      </c>
      <c r="F970" s="110" t="str">
        <f t="shared" si="82"/>
        <v/>
      </c>
      <c r="H970" s="168">
        <f t="shared" si="83"/>
        <v>0</v>
      </c>
      <c r="I970" s="168">
        <f t="shared" si="84"/>
        <v>0</v>
      </c>
      <c r="J970" s="168">
        <f t="shared" si="85"/>
        <v>0</v>
      </c>
    </row>
    <row r="971" spans="5:10" x14ac:dyDescent="0.2">
      <c r="E971" s="107" t="str">
        <f t="shared" si="81"/>
        <v/>
      </c>
      <c r="F971" s="110" t="str">
        <f t="shared" si="82"/>
        <v/>
      </c>
      <c r="H971" s="168">
        <f t="shared" si="83"/>
        <v>0</v>
      </c>
      <c r="I971" s="168">
        <f t="shared" si="84"/>
        <v>0</v>
      </c>
      <c r="J971" s="168">
        <f t="shared" si="85"/>
        <v>0</v>
      </c>
    </row>
    <row r="972" spans="5:10" x14ac:dyDescent="0.2">
      <c r="E972" s="107" t="str">
        <f t="shared" si="81"/>
        <v/>
      </c>
      <c r="F972" s="110" t="str">
        <f t="shared" si="82"/>
        <v/>
      </c>
      <c r="H972" s="168">
        <f t="shared" si="83"/>
        <v>0</v>
      </c>
      <c r="I972" s="168">
        <f t="shared" si="84"/>
        <v>0</v>
      </c>
      <c r="J972" s="168">
        <f t="shared" si="85"/>
        <v>0</v>
      </c>
    </row>
    <row r="973" spans="5:10" x14ac:dyDescent="0.2">
      <c r="E973" s="107" t="str">
        <f t="shared" si="81"/>
        <v/>
      </c>
      <c r="F973" s="110" t="str">
        <f t="shared" si="82"/>
        <v/>
      </c>
      <c r="H973" s="168">
        <f t="shared" si="83"/>
        <v>0</v>
      </c>
      <c r="I973" s="168">
        <f t="shared" si="84"/>
        <v>0</v>
      </c>
      <c r="J973" s="168">
        <f t="shared" si="85"/>
        <v>0</v>
      </c>
    </row>
    <row r="974" spans="5:10" x14ac:dyDescent="0.2">
      <c r="E974" s="107" t="str">
        <f t="shared" si="81"/>
        <v/>
      </c>
      <c r="F974" s="110" t="str">
        <f t="shared" si="82"/>
        <v/>
      </c>
      <c r="H974" s="168">
        <f t="shared" si="83"/>
        <v>0</v>
      </c>
      <c r="I974" s="168">
        <f t="shared" si="84"/>
        <v>0</v>
      </c>
      <c r="J974" s="168">
        <f t="shared" si="85"/>
        <v>0</v>
      </c>
    </row>
    <row r="975" spans="5:10" x14ac:dyDescent="0.2">
      <c r="E975" s="107" t="str">
        <f t="shared" si="81"/>
        <v/>
      </c>
      <c r="F975" s="110" t="str">
        <f t="shared" si="82"/>
        <v/>
      </c>
      <c r="H975" s="168">
        <f t="shared" si="83"/>
        <v>0</v>
      </c>
      <c r="I975" s="168">
        <f t="shared" si="84"/>
        <v>0</v>
      </c>
      <c r="J975" s="168">
        <f t="shared" si="85"/>
        <v>0</v>
      </c>
    </row>
    <row r="976" spans="5:10" x14ac:dyDescent="0.2">
      <c r="E976" s="107" t="str">
        <f t="shared" si="81"/>
        <v/>
      </c>
      <c r="F976" s="110" t="str">
        <f t="shared" si="82"/>
        <v/>
      </c>
      <c r="H976" s="168">
        <f t="shared" si="83"/>
        <v>0</v>
      </c>
      <c r="I976" s="168">
        <f t="shared" si="84"/>
        <v>0</v>
      </c>
      <c r="J976" s="168">
        <f t="shared" si="85"/>
        <v>0</v>
      </c>
    </row>
    <row r="977" spans="5:10" x14ac:dyDescent="0.2">
      <c r="E977" s="107" t="str">
        <f t="shared" si="81"/>
        <v/>
      </c>
      <c r="F977" s="110" t="str">
        <f t="shared" si="82"/>
        <v/>
      </c>
      <c r="H977" s="168">
        <f t="shared" si="83"/>
        <v>0</v>
      </c>
      <c r="I977" s="168">
        <f t="shared" si="84"/>
        <v>0</v>
      </c>
      <c r="J977" s="168">
        <f t="shared" si="85"/>
        <v>0</v>
      </c>
    </row>
    <row r="978" spans="5:10" x14ac:dyDescent="0.2">
      <c r="E978" s="107" t="str">
        <f t="shared" si="81"/>
        <v/>
      </c>
      <c r="F978" s="110" t="str">
        <f t="shared" si="82"/>
        <v/>
      </c>
      <c r="H978" s="168">
        <f t="shared" si="83"/>
        <v>0</v>
      </c>
      <c r="I978" s="168">
        <f t="shared" si="84"/>
        <v>0</v>
      </c>
      <c r="J978" s="168">
        <f t="shared" si="85"/>
        <v>0</v>
      </c>
    </row>
    <row r="979" spans="5:10" x14ac:dyDescent="0.2">
      <c r="E979" s="107" t="str">
        <f t="shared" si="81"/>
        <v/>
      </c>
      <c r="F979" s="110" t="str">
        <f t="shared" si="82"/>
        <v/>
      </c>
      <c r="H979" s="168">
        <f t="shared" si="83"/>
        <v>0</v>
      </c>
      <c r="I979" s="168">
        <f t="shared" si="84"/>
        <v>0</v>
      </c>
      <c r="J979" s="168">
        <f t="shared" si="85"/>
        <v>0</v>
      </c>
    </row>
    <row r="980" spans="5:10" x14ac:dyDescent="0.2">
      <c r="E980" s="107" t="str">
        <f t="shared" si="81"/>
        <v/>
      </c>
      <c r="F980" s="110" t="str">
        <f t="shared" si="82"/>
        <v/>
      </c>
      <c r="H980" s="168">
        <f t="shared" si="83"/>
        <v>0</v>
      </c>
      <c r="I980" s="168">
        <f t="shared" si="84"/>
        <v>0</v>
      </c>
      <c r="J980" s="168">
        <f t="shared" si="85"/>
        <v>0</v>
      </c>
    </row>
    <row r="981" spans="5:10" x14ac:dyDescent="0.2">
      <c r="E981" s="107" t="str">
        <f t="shared" si="81"/>
        <v/>
      </c>
      <c r="F981" s="110" t="str">
        <f t="shared" si="82"/>
        <v/>
      </c>
      <c r="H981" s="168">
        <f t="shared" si="83"/>
        <v>0</v>
      </c>
      <c r="I981" s="168">
        <f t="shared" si="84"/>
        <v>0</v>
      </c>
      <c r="J981" s="168">
        <f t="shared" si="85"/>
        <v>0</v>
      </c>
    </row>
    <row r="982" spans="5:10" x14ac:dyDescent="0.2">
      <c r="E982" s="107" t="str">
        <f t="shared" si="81"/>
        <v/>
      </c>
      <c r="F982" s="110" t="str">
        <f t="shared" si="82"/>
        <v/>
      </c>
      <c r="H982" s="168">
        <f t="shared" si="83"/>
        <v>0</v>
      </c>
      <c r="I982" s="168">
        <f t="shared" si="84"/>
        <v>0</v>
      </c>
      <c r="J982" s="168">
        <f t="shared" si="85"/>
        <v>0</v>
      </c>
    </row>
    <row r="983" spans="5:10" x14ac:dyDescent="0.2">
      <c r="E983" s="107" t="str">
        <f t="shared" si="81"/>
        <v/>
      </c>
      <c r="F983" s="110" t="str">
        <f t="shared" si="82"/>
        <v/>
      </c>
      <c r="H983" s="168">
        <f t="shared" si="83"/>
        <v>0</v>
      </c>
      <c r="I983" s="168">
        <f t="shared" si="84"/>
        <v>0</v>
      </c>
      <c r="J983" s="168">
        <f t="shared" si="85"/>
        <v>0</v>
      </c>
    </row>
    <row r="984" spans="5:10" x14ac:dyDescent="0.2">
      <c r="E984" s="107" t="str">
        <f t="shared" si="81"/>
        <v/>
      </c>
      <c r="F984" s="110" t="str">
        <f t="shared" si="82"/>
        <v/>
      </c>
      <c r="H984" s="168">
        <f t="shared" si="83"/>
        <v>0</v>
      </c>
      <c r="I984" s="168">
        <f t="shared" si="84"/>
        <v>0</v>
      </c>
      <c r="J984" s="168">
        <f t="shared" si="85"/>
        <v>0</v>
      </c>
    </row>
    <row r="985" spans="5:10" x14ac:dyDescent="0.2">
      <c r="E985" s="107" t="str">
        <f t="shared" si="81"/>
        <v/>
      </c>
      <c r="F985" s="110" t="str">
        <f t="shared" si="82"/>
        <v/>
      </c>
      <c r="H985" s="168">
        <f t="shared" si="83"/>
        <v>0</v>
      </c>
      <c r="I985" s="168">
        <f t="shared" si="84"/>
        <v>0</v>
      </c>
      <c r="J985" s="168">
        <f t="shared" si="85"/>
        <v>0</v>
      </c>
    </row>
    <row r="986" spans="5:10" x14ac:dyDescent="0.2">
      <c r="E986" s="107" t="str">
        <f t="shared" si="81"/>
        <v/>
      </c>
      <c r="F986" s="110" t="str">
        <f t="shared" si="82"/>
        <v/>
      </c>
      <c r="H986" s="168">
        <f t="shared" si="83"/>
        <v>0</v>
      </c>
      <c r="I986" s="168">
        <f t="shared" si="84"/>
        <v>0</v>
      </c>
      <c r="J986" s="168">
        <f t="shared" si="85"/>
        <v>0</v>
      </c>
    </row>
    <row r="987" spans="5:10" x14ac:dyDescent="0.2">
      <c r="E987" s="107" t="str">
        <f t="shared" si="81"/>
        <v/>
      </c>
      <c r="F987" s="110" t="str">
        <f t="shared" si="82"/>
        <v/>
      </c>
      <c r="H987" s="168">
        <f t="shared" si="83"/>
        <v>0</v>
      </c>
      <c r="I987" s="168">
        <f t="shared" si="84"/>
        <v>0</v>
      </c>
      <c r="J987" s="168">
        <f t="shared" si="85"/>
        <v>0</v>
      </c>
    </row>
    <row r="988" spans="5:10" x14ac:dyDescent="0.2">
      <c r="E988" s="107" t="str">
        <f t="shared" si="81"/>
        <v/>
      </c>
      <c r="F988" s="110" t="str">
        <f t="shared" si="82"/>
        <v/>
      </c>
      <c r="H988" s="168">
        <f t="shared" si="83"/>
        <v>0</v>
      </c>
      <c r="I988" s="168">
        <f t="shared" si="84"/>
        <v>0</v>
      </c>
      <c r="J988" s="168">
        <f t="shared" si="85"/>
        <v>0</v>
      </c>
    </row>
    <row r="989" spans="5:10" x14ac:dyDescent="0.2">
      <c r="E989" s="107" t="str">
        <f t="shared" si="81"/>
        <v/>
      </c>
      <c r="F989" s="110" t="str">
        <f t="shared" si="82"/>
        <v/>
      </c>
      <c r="H989" s="168">
        <f t="shared" si="83"/>
        <v>0</v>
      </c>
      <c r="I989" s="168">
        <f t="shared" si="84"/>
        <v>0</v>
      </c>
      <c r="J989" s="168">
        <f t="shared" si="85"/>
        <v>0</v>
      </c>
    </row>
    <row r="990" spans="5:10" x14ac:dyDescent="0.2">
      <c r="E990" s="107" t="str">
        <f t="shared" si="81"/>
        <v/>
      </c>
      <c r="F990" s="110" t="str">
        <f t="shared" si="82"/>
        <v/>
      </c>
      <c r="H990" s="168">
        <f t="shared" si="83"/>
        <v>0</v>
      </c>
      <c r="I990" s="168">
        <f t="shared" si="84"/>
        <v>0</v>
      </c>
      <c r="J990" s="168">
        <f t="shared" si="85"/>
        <v>0</v>
      </c>
    </row>
    <row r="991" spans="5:10" x14ac:dyDescent="0.2">
      <c r="E991" s="107" t="str">
        <f t="shared" si="81"/>
        <v/>
      </c>
      <c r="F991" s="110" t="str">
        <f t="shared" si="82"/>
        <v/>
      </c>
      <c r="H991" s="168">
        <f t="shared" si="83"/>
        <v>0</v>
      </c>
      <c r="I991" s="168">
        <f t="shared" si="84"/>
        <v>0</v>
      </c>
      <c r="J991" s="168">
        <f t="shared" si="85"/>
        <v>0</v>
      </c>
    </row>
    <row r="992" spans="5:10" x14ac:dyDescent="0.2">
      <c r="E992" s="107" t="str">
        <f t="shared" ref="E992:E1005" si="86">IF(C992&gt;0,D992*C992,"")</f>
        <v/>
      </c>
      <c r="F992" s="110" t="str">
        <f t="shared" ref="F992:F1005" si="87">IF(C992&gt;0,F991+E992,"")</f>
        <v/>
      </c>
      <c r="H992" s="168">
        <f t="shared" si="83"/>
        <v>0</v>
      </c>
      <c r="I992" s="168">
        <f t="shared" si="84"/>
        <v>0</v>
      </c>
      <c r="J992" s="168">
        <f t="shared" si="85"/>
        <v>0</v>
      </c>
    </row>
    <row r="993" spans="5:10" x14ac:dyDescent="0.2">
      <c r="E993" s="107" t="str">
        <f t="shared" si="86"/>
        <v/>
      </c>
      <c r="F993" s="110" t="str">
        <f t="shared" si="87"/>
        <v/>
      </c>
      <c r="H993" s="168">
        <f t="shared" si="83"/>
        <v>0</v>
      </c>
      <c r="I993" s="168">
        <f t="shared" si="84"/>
        <v>0</v>
      </c>
      <c r="J993" s="168">
        <f t="shared" si="85"/>
        <v>0</v>
      </c>
    </row>
    <row r="994" spans="5:10" x14ac:dyDescent="0.2">
      <c r="E994" s="107" t="str">
        <f t="shared" si="86"/>
        <v/>
      </c>
      <c r="F994" s="110" t="str">
        <f t="shared" si="87"/>
        <v/>
      </c>
      <c r="H994" s="168">
        <f t="shared" si="83"/>
        <v>0</v>
      </c>
      <c r="I994" s="168">
        <f t="shared" si="84"/>
        <v>0</v>
      </c>
      <c r="J994" s="168">
        <f t="shared" si="85"/>
        <v>0</v>
      </c>
    </row>
    <row r="995" spans="5:10" x14ac:dyDescent="0.2">
      <c r="E995" s="107" t="str">
        <f t="shared" si="86"/>
        <v/>
      </c>
      <c r="F995" s="110" t="str">
        <f t="shared" si="87"/>
        <v/>
      </c>
      <c r="H995" s="168">
        <f t="shared" si="83"/>
        <v>0</v>
      </c>
      <c r="I995" s="168">
        <f t="shared" si="84"/>
        <v>0</v>
      </c>
      <c r="J995" s="168">
        <f t="shared" si="85"/>
        <v>0</v>
      </c>
    </row>
    <row r="996" spans="5:10" x14ac:dyDescent="0.2">
      <c r="E996" s="107" t="str">
        <f t="shared" si="86"/>
        <v/>
      </c>
      <c r="F996" s="110" t="str">
        <f t="shared" si="87"/>
        <v/>
      </c>
      <c r="H996" s="168">
        <f t="shared" si="83"/>
        <v>0</v>
      </c>
      <c r="I996" s="168">
        <f t="shared" si="84"/>
        <v>0</v>
      </c>
      <c r="J996" s="168">
        <f t="shared" si="85"/>
        <v>0</v>
      </c>
    </row>
    <row r="997" spans="5:10" x14ac:dyDescent="0.2">
      <c r="E997" s="107" t="str">
        <f t="shared" si="86"/>
        <v/>
      </c>
      <c r="F997" s="110" t="str">
        <f t="shared" si="87"/>
        <v/>
      </c>
      <c r="H997" s="168">
        <f t="shared" si="83"/>
        <v>0</v>
      </c>
      <c r="I997" s="168">
        <f t="shared" si="84"/>
        <v>0</v>
      </c>
      <c r="J997" s="168">
        <f t="shared" si="85"/>
        <v>0</v>
      </c>
    </row>
    <row r="998" spans="5:10" x14ac:dyDescent="0.2">
      <c r="E998" s="107" t="str">
        <f t="shared" si="86"/>
        <v/>
      </c>
      <c r="F998" s="110" t="str">
        <f t="shared" si="87"/>
        <v/>
      </c>
      <c r="H998" s="168">
        <f t="shared" si="83"/>
        <v>0</v>
      </c>
      <c r="I998" s="168">
        <f t="shared" si="84"/>
        <v>0</v>
      </c>
      <c r="J998" s="168">
        <f t="shared" si="85"/>
        <v>0</v>
      </c>
    </row>
    <row r="999" spans="5:10" x14ac:dyDescent="0.2">
      <c r="E999" s="107" t="str">
        <f t="shared" si="86"/>
        <v/>
      </c>
      <c r="F999" s="110" t="str">
        <f t="shared" si="87"/>
        <v/>
      </c>
      <c r="H999" s="168">
        <f t="shared" si="83"/>
        <v>0</v>
      </c>
      <c r="I999" s="168">
        <f t="shared" si="84"/>
        <v>0</v>
      </c>
      <c r="J999" s="168">
        <f t="shared" si="85"/>
        <v>0</v>
      </c>
    </row>
    <row r="1000" spans="5:10" x14ac:dyDescent="0.2">
      <c r="E1000" s="107" t="str">
        <f t="shared" si="86"/>
        <v/>
      </c>
      <c r="F1000" s="110" t="str">
        <f t="shared" si="87"/>
        <v/>
      </c>
      <c r="H1000" s="168">
        <f t="shared" si="83"/>
        <v>0</v>
      </c>
      <c r="I1000" s="168">
        <f t="shared" si="84"/>
        <v>0</v>
      </c>
      <c r="J1000" s="168">
        <f t="shared" si="85"/>
        <v>0</v>
      </c>
    </row>
    <row r="1001" spans="5:10" x14ac:dyDescent="0.2">
      <c r="E1001" s="107" t="str">
        <f t="shared" si="86"/>
        <v/>
      </c>
      <c r="F1001" s="110" t="str">
        <f t="shared" si="87"/>
        <v/>
      </c>
      <c r="H1001" s="168">
        <f t="shared" si="83"/>
        <v>0</v>
      </c>
      <c r="I1001" s="168">
        <f t="shared" si="84"/>
        <v>0</v>
      </c>
      <c r="J1001" s="168">
        <f t="shared" si="85"/>
        <v>0</v>
      </c>
    </row>
    <row r="1002" spans="5:10" x14ac:dyDescent="0.2">
      <c r="E1002" s="107" t="str">
        <f t="shared" si="86"/>
        <v/>
      </c>
      <c r="F1002" s="110" t="str">
        <f t="shared" si="87"/>
        <v/>
      </c>
      <c r="H1002" s="168">
        <f t="shared" si="83"/>
        <v>0</v>
      </c>
      <c r="I1002" s="168">
        <f t="shared" si="84"/>
        <v>0</v>
      </c>
      <c r="J1002" s="168">
        <f t="shared" si="85"/>
        <v>0</v>
      </c>
    </row>
    <row r="1003" spans="5:10" x14ac:dyDescent="0.2">
      <c r="E1003" s="107" t="str">
        <f t="shared" si="86"/>
        <v/>
      </c>
      <c r="F1003" s="110" t="str">
        <f t="shared" si="87"/>
        <v/>
      </c>
      <c r="H1003" s="168">
        <f t="shared" si="83"/>
        <v>0</v>
      </c>
      <c r="I1003" s="168">
        <f t="shared" si="84"/>
        <v>0</v>
      </c>
      <c r="J1003" s="168">
        <f t="shared" si="85"/>
        <v>0</v>
      </c>
    </row>
    <row r="1004" spans="5:10" x14ac:dyDescent="0.2">
      <c r="E1004" s="107" t="str">
        <f t="shared" si="86"/>
        <v/>
      </c>
      <c r="F1004" s="110" t="str">
        <f t="shared" si="87"/>
        <v/>
      </c>
      <c r="H1004" s="168">
        <f t="shared" si="83"/>
        <v>0</v>
      </c>
      <c r="I1004" s="168">
        <f t="shared" si="84"/>
        <v>0</v>
      </c>
      <c r="J1004" s="168">
        <f t="shared" si="85"/>
        <v>0</v>
      </c>
    </row>
    <row r="1005" spans="5:10" x14ac:dyDescent="0.2">
      <c r="E1005" s="107" t="str">
        <f t="shared" si="86"/>
        <v/>
      </c>
      <c r="F1005" s="110" t="str">
        <f t="shared" si="87"/>
        <v/>
      </c>
      <c r="H1005" s="168">
        <f t="shared" si="83"/>
        <v>0</v>
      </c>
      <c r="I1005" s="168">
        <f t="shared" si="84"/>
        <v>0</v>
      </c>
      <c r="J1005" s="168">
        <f t="shared" si="85"/>
        <v>0</v>
      </c>
    </row>
  </sheetData>
  <printOptions gridLines="1"/>
  <pageMargins left="0.70866141732283472" right="0.98425196850393704" top="0.74803149606299213" bottom="0.74803149606299213" header="0.35433070866141736" footer="0.31496062992125984"/>
  <pageSetup paperSize="9" scale="79" orientation="portrait" r:id="rId1"/>
  <headerFooter scaleWithDoc="0">
    <oddHeader>&amp;C&amp;"Arial,Bold"&amp;14Secretary's Expenses to &amp;D</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11"/>
  <sheetViews>
    <sheetView zoomScaleNormal="100" workbookViewId="0">
      <pane ySplit="2" topLeftCell="A589" activePane="bottomLeft" state="frozen"/>
      <selection pane="bottomLeft" activeCell="F615" sqref="F615"/>
    </sheetView>
  </sheetViews>
  <sheetFormatPr defaultRowHeight="12.75" x14ac:dyDescent="0.2"/>
  <cols>
    <col min="1" max="1" width="18.7109375" style="105" customWidth="1"/>
    <col min="2" max="2" width="48.7109375" style="25" customWidth="1"/>
    <col min="3" max="3" width="4.42578125" style="25" customWidth="1"/>
    <col min="4" max="4" width="9.140625" style="35" bestFit="1" customWidth="1"/>
    <col min="5" max="5" width="8.42578125" style="224" customWidth="1"/>
    <col min="6" max="6" width="11.7109375" style="224" bestFit="1" customWidth="1"/>
    <col min="8" max="8" width="12" style="208" customWidth="1"/>
    <col min="9" max="9" width="9" style="206" bestFit="1" customWidth="1"/>
    <col min="10" max="11" width="9.140625" style="206"/>
    <col min="13" max="13" width="9.140625" style="221"/>
  </cols>
  <sheetData>
    <row r="1" spans="1:13" x14ac:dyDescent="0.2">
      <c r="H1" s="207"/>
      <c r="I1" s="205"/>
    </row>
    <row r="2" spans="1:13" s="24" customFormat="1" x14ac:dyDescent="0.2">
      <c r="A2" s="106" t="s">
        <v>162</v>
      </c>
      <c r="B2" s="24" t="s">
        <v>163</v>
      </c>
      <c r="C2" s="24" t="s">
        <v>164</v>
      </c>
      <c r="D2" s="156" t="s">
        <v>973</v>
      </c>
      <c r="E2" s="222" t="s">
        <v>166</v>
      </c>
      <c r="F2" s="222" t="s">
        <v>735</v>
      </c>
      <c r="H2" s="216" t="s">
        <v>1118</v>
      </c>
      <c r="I2" s="216" t="s">
        <v>328</v>
      </c>
      <c r="J2" s="205" t="s">
        <v>1119</v>
      </c>
      <c r="K2" s="205" t="s">
        <v>1120</v>
      </c>
      <c r="M2" s="205"/>
    </row>
    <row r="3" spans="1:13" ht="12" hidden="1" customHeight="1" x14ac:dyDescent="0.2">
      <c r="A3" s="105">
        <v>39461</v>
      </c>
      <c r="B3" s="25" t="s">
        <v>161</v>
      </c>
      <c r="C3" s="25">
        <v>60</v>
      </c>
      <c r="D3" s="35">
        <v>0.08</v>
      </c>
      <c r="E3" s="224">
        <f>C3*D3</f>
        <v>4.8</v>
      </c>
      <c r="F3" s="224">
        <f>E3</f>
        <v>4.8</v>
      </c>
    </row>
    <row r="4" spans="1:13" hidden="1" x14ac:dyDescent="0.2">
      <c r="A4" s="105">
        <v>39461</v>
      </c>
      <c r="B4" s="26" t="s">
        <v>167</v>
      </c>
      <c r="C4" s="25">
        <v>12</v>
      </c>
      <c r="D4" s="35">
        <v>0.05</v>
      </c>
      <c r="E4" s="224">
        <f t="shared" ref="E4:E16" si="0">C4*D4</f>
        <v>0.60000000000000009</v>
      </c>
      <c r="F4" s="224">
        <f>F3+E4</f>
        <v>5.4</v>
      </c>
    </row>
    <row r="5" spans="1:13" hidden="1" x14ac:dyDescent="0.2">
      <c r="A5" s="105">
        <v>39464</v>
      </c>
      <c r="B5" s="26" t="s">
        <v>168</v>
      </c>
      <c r="C5" s="25">
        <v>1</v>
      </c>
      <c r="D5" s="35">
        <v>0.34</v>
      </c>
      <c r="E5" s="224">
        <f t="shared" si="0"/>
        <v>0.34</v>
      </c>
      <c r="F5" s="224">
        <f t="shared" ref="F5:F68" si="1">F4+E5</f>
        <v>5.74</v>
      </c>
    </row>
    <row r="6" spans="1:13" hidden="1" x14ac:dyDescent="0.2">
      <c r="A6" s="105">
        <v>39464</v>
      </c>
      <c r="B6" s="26" t="s">
        <v>169</v>
      </c>
      <c r="C6" s="25">
        <v>1</v>
      </c>
      <c r="D6" s="35">
        <v>0.34</v>
      </c>
      <c r="E6" s="224">
        <f t="shared" si="0"/>
        <v>0.34</v>
      </c>
      <c r="F6" s="224">
        <f t="shared" si="1"/>
        <v>6.08</v>
      </c>
    </row>
    <row r="7" spans="1:13" hidden="1" x14ac:dyDescent="0.2">
      <c r="A7" s="105">
        <v>39464</v>
      </c>
      <c r="B7" s="26" t="s">
        <v>170</v>
      </c>
      <c r="C7" s="25">
        <v>1</v>
      </c>
      <c r="D7" s="35">
        <v>0.34</v>
      </c>
      <c r="E7" s="224">
        <f t="shared" si="0"/>
        <v>0.34</v>
      </c>
      <c r="F7" s="224">
        <f t="shared" si="1"/>
        <v>6.42</v>
      </c>
    </row>
    <row r="8" spans="1:13" hidden="1" x14ac:dyDescent="0.2">
      <c r="A8" s="105">
        <v>39465</v>
      </c>
      <c r="B8" s="26" t="s">
        <v>171</v>
      </c>
      <c r="C8" s="25">
        <v>1</v>
      </c>
      <c r="D8" s="35">
        <v>0.34</v>
      </c>
      <c r="E8" s="224">
        <f t="shared" si="0"/>
        <v>0.34</v>
      </c>
      <c r="F8" s="224">
        <f t="shared" si="1"/>
        <v>6.76</v>
      </c>
    </row>
    <row r="9" spans="1:13" hidden="1" x14ac:dyDescent="0.2">
      <c r="A9" s="105">
        <v>39466</v>
      </c>
      <c r="B9" s="26" t="s">
        <v>172</v>
      </c>
      <c r="C9" s="25">
        <v>12</v>
      </c>
      <c r="D9" s="35">
        <v>0.08</v>
      </c>
      <c r="E9" s="224">
        <f t="shared" si="0"/>
        <v>0.96</v>
      </c>
      <c r="F9" s="224">
        <f t="shared" si="1"/>
        <v>7.72</v>
      </c>
    </row>
    <row r="10" spans="1:13" hidden="1" x14ac:dyDescent="0.2">
      <c r="A10" s="105">
        <v>39466</v>
      </c>
      <c r="B10" s="26" t="s">
        <v>173</v>
      </c>
      <c r="C10" s="25">
        <v>12</v>
      </c>
      <c r="D10" s="35">
        <v>0.05</v>
      </c>
      <c r="E10" s="224">
        <f t="shared" si="0"/>
        <v>0.60000000000000009</v>
      </c>
      <c r="F10" s="224">
        <f t="shared" si="1"/>
        <v>8.32</v>
      </c>
    </row>
    <row r="11" spans="1:13" hidden="1" x14ac:dyDescent="0.2">
      <c r="A11" s="105">
        <v>39466</v>
      </c>
      <c r="B11" s="26" t="s">
        <v>174</v>
      </c>
      <c r="C11" s="25">
        <v>12</v>
      </c>
      <c r="D11" s="35">
        <v>0.08</v>
      </c>
      <c r="E11" s="224">
        <f t="shared" si="0"/>
        <v>0.96</v>
      </c>
      <c r="F11" s="224">
        <f t="shared" si="1"/>
        <v>9.2800000000000011</v>
      </c>
    </row>
    <row r="12" spans="1:13" hidden="1" x14ac:dyDescent="0.2">
      <c r="A12" s="105">
        <v>39470</v>
      </c>
      <c r="B12" s="26" t="s">
        <v>185</v>
      </c>
      <c r="C12" s="25">
        <v>9</v>
      </c>
      <c r="D12" s="35">
        <v>0.08</v>
      </c>
      <c r="E12" s="224">
        <f t="shared" si="0"/>
        <v>0.72</v>
      </c>
      <c r="F12" s="224">
        <f t="shared" si="1"/>
        <v>10.000000000000002</v>
      </c>
    </row>
    <row r="13" spans="1:13" hidden="1" x14ac:dyDescent="0.2">
      <c r="A13" s="105">
        <v>39470</v>
      </c>
      <c r="B13" s="26" t="s">
        <v>185</v>
      </c>
      <c r="C13" s="25">
        <v>9</v>
      </c>
      <c r="D13" s="35">
        <v>0.05</v>
      </c>
      <c r="E13" s="224">
        <f t="shared" si="0"/>
        <v>0.45</v>
      </c>
      <c r="F13" s="224">
        <f t="shared" si="1"/>
        <v>10.450000000000001</v>
      </c>
    </row>
    <row r="14" spans="1:13" hidden="1" x14ac:dyDescent="0.2">
      <c r="A14" s="105">
        <v>39475</v>
      </c>
      <c r="B14" s="26" t="s">
        <v>188</v>
      </c>
      <c r="C14" s="25">
        <v>80</v>
      </c>
      <c r="D14" s="35">
        <v>0.05</v>
      </c>
      <c r="E14" s="224">
        <f t="shared" si="0"/>
        <v>4</v>
      </c>
      <c r="F14" s="224">
        <f t="shared" si="1"/>
        <v>14.450000000000001</v>
      </c>
    </row>
    <row r="15" spans="1:13" hidden="1" x14ac:dyDescent="0.2">
      <c r="A15" s="105">
        <v>39479</v>
      </c>
      <c r="B15" s="26" t="s">
        <v>189</v>
      </c>
      <c r="C15" s="25">
        <v>80</v>
      </c>
      <c r="D15" s="35">
        <v>0.08</v>
      </c>
      <c r="E15" s="224">
        <f t="shared" si="0"/>
        <v>6.4</v>
      </c>
      <c r="F15" s="224">
        <f t="shared" si="1"/>
        <v>20.85</v>
      </c>
    </row>
    <row r="16" spans="1:13" hidden="1" x14ac:dyDescent="0.2">
      <c r="A16" s="105">
        <v>39479</v>
      </c>
      <c r="B16" s="26" t="s">
        <v>190</v>
      </c>
      <c r="C16" s="25">
        <v>7</v>
      </c>
      <c r="D16" s="35">
        <v>0.24</v>
      </c>
      <c r="E16" s="224">
        <f t="shared" si="0"/>
        <v>1.68</v>
      </c>
      <c r="F16" s="224">
        <f t="shared" si="1"/>
        <v>22.53</v>
      </c>
    </row>
    <row r="17" spans="1:6" hidden="1" x14ac:dyDescent="0.2">
      <c r="A17" s="105">
        <v>39489</v>
      </c>
      <c r="B17" s="26" t="s">
        <v>699</v>
      </c>
      <c r="E17" s="224">
        <v>-22.53</v>
      </c>
      <c r="F17" s="224">
        <f t="shared" si="1"/>
        <v>0</v>
      </c>
    </row>
    <row r="18" spans="1:6" hidden="1" x14ac:dyDescent="0.2">
      <c r="A18" s="105">
        <v>39490</v>
      </c>
      <c r="B18" s="26" t="s">
        <v>214</v>
      </c>
      <c r="C18" s="25">
        <v>2</v>
      </c>
      <c r="D18" s="35">
        <v>0.05</v>
      </c>
      <c r="E18" s="224">
        <f>D18*C18</f>
        <v>0.1</v>
      </c>
      <c r="F18" s="224">
        <f t="shared" si="1"/>
        <v>0.1</v>
      </c>
    </row>
    <row r="19" spans="1:6" hidden="1" x14ac:dyDescent="0.2">
      <c r="A19" s="105">
        <v>39490</v>
      </c>
      <c r="B19" s="26" t="s">
        <v>210</v>
      </c>
      <c r="C19" s="25">
        <v>3</v>
      </c>
      <c r="D19" s="35">
        <v>0.24</v>
      </c>
      <c r="E19" s="224">
        <f t="shared" ref="E19:E103" si="2">D19*C19</f>
        <v>0.72</v>
      </c>
      <c r="F19" s="224">
        <f t="shared" si="1"/>
        <v>0.82</v>
      </c>
    </row>
    <row r="20" spans="1:6" hidden="1" x14ac:dyDescent="0.2">
      <c r="A20" s="105">
        <v>39490</v>
      </c>
      <c r="B20" s="26" t="s">
        <v>211</v>
      </c>
      <c r="C20" s="25">
        <v>56</v>
      </c>
      <c r="D20" s="35">
        <v>0.08</v>
      </c>
      <c r="E20" s="224">
        <f t="shared" si="2"/>
        <v>4.4800000000000004</v>
      </c>
      <c r="F20" s="224">
        <f t="shared" si="1"/>
        <v>5.3000000000000007</v>
      </c>
    </row>
    <row r="21" spans="1:6" hidden="1" x14ac:dyDescent="0.2">
      <c r="A21" s="105">
        <v>39490</v>
      </c>
      <c r="B21" s="26" t="s">
        <v>212</v>
      </c>
      <c r="C21" s="25">
        <v>56</v>
      </c>
      <c r="D21" s="35">
        <v>0.08</v>
      </c>
      <c r="E21" s="224">
        <f t="shared" si="2"/>
        <v>4.4800000000000004</v>
      </c>
      <c r="F21" s="224">
        <f t="shared" si="1"/>
        <v>9.7800000000000011</v>
      </c>
    </row>
    <row r="22" spans="1:6" hidden="1" x14ac:dyDescent="0.2">
      <c r="A22" s="105">
        <v>39490</v>
      </c>
      <c r="B22" s="26" t="s">
        <v>213</v>
      </c>
      <c r="C22" s="25">
        <v>56</v>
      </c>
      <c r="D22" s="35">
        <v>0.05</v>
      </c>
      <c r="E22" s="224">
        <f t="shared" si="2"/>
        <v>2.8000000000000003</v>
      </c>
      <c r="F22" s="224">
        <f t="shared" si="1"/>
        <v>12.580000000000002</v>
      </c>
    </row>
    <row r="23" spans="1:6" hidden="1" x14ac:dyDescent="0.2">
      <c r="A23" s="105">
        <v>39502</v>
      </c>
      <c r="B23" s="26" t="s">
        <v>221</v>
      </c>
      <c r="C23" s="25">
        <v>80</v>
      </c>
      <c r="D23" s="35">
        <v>0.08</v>
      </c>
      <c r="E23" s="224">
        <f t="shared" si="2"/>
        <v>6.4</v>
      </c>
      <c r="F23" s="224">
        <f t="shared" si="1"/>
        <v>18.980000000000004</v>
      </c>
    </row>
    <row r="24" spans="1:6" hidden="1" x14ac:dyDescent="0.2">
      <c r="A24" s="105">
        <v>39502</v>
      </c>
      <c r="B24" s="26" t="s">
        <v>222</v>
      </c>
      <c r="C24" s="25">
        <v>60</v>
      </c>
      <c r="D24" s="35">
        <v>0.05</v>
      </c>
      <c r="E24" s="224">
        <f t="shared" si="2"/>
        <v>3</v>
      </c>
      <c r="F24" s="224">
        <f t="shared" si="1"/>
        <v>21.980000000000004</v>
      </c>
    </row>
    <row r="25" spans="1:6" hidden="1" x14ac:dyDescent="0.2">
      <c r="A25" s="105">
        <v>39503</v>
      </c>
      <c r="B25" s="26" t="s">
        <v>223</v>
      </c>
      <c r="C25" s="25">
        <v>6</v>
      </c>
      <c r="D25" s="35">
        <v>0.24</v>
      </c>
      <c r="E25" s="224">
        <f t="shared" si="2"/>
        <v>1.44</v>
      </c>
      <c r="F25" s="224">
        <f t="shared" si="1"/>
        <v>23.420000000000005</v>
      </c>
    </row>
    <row r="26" spans="1:6" hidden="1" x14ac:dyDescent="0.2">
      <c r="A26" s="105">
        <v>39504</v>
      </c>
      <c r="B26" s="26" t="s">
        <v>167</v>
      </c>
      <c r="C26" s="25">
        <v>9</v>
      </c>
      <c r="D26" s="35">
        <v>0.05</v>
      </c>
      <c r="E26" s="224">
        <f t="shared" si="2"/>
        <v>0.45</v>
      </c>
      <c r="F26" s="224">
        <f t="shared" si="1"/>
        <v>23.870000000000005</v>
      </c>
    </row>
    <row r="27" spans="1:6" hidden="1" x14ac:dyDescent="0.2">
      <c r="A27" s="105">
        <v>39512</v>
      </c>
      <c r="B27" s="26" t="s">
        <v>185</v>
      </c>
      <c r="C27" s="25">
        <v>12</v>
      </c>
      <c r="D27" s="35">
        <v>0.13</v>
      </c>
      <c r="E27" s="224">
        <f t="shared" si="2"/>
        <v>1.56</v>
      </c>
      <c r="F27" s="224">
        <f t="shared" si="1"/>
        <v>25.430000000000003</v>
      </c>
    </row>
    <row r="28" spans="1:6" hidden="1" x14ac:dyDescent="0.2">
      <c r="A28" s="105">
        <v>39512</v>
      </c>
      <c r="B28" s="26" t="s">
        <v>230</v>
      </c>
      <c r="C28" s="25">
        <v>4</v>
      </c>
      <c r="D28" s="35">
        <v>0.05</v>
      </c>
      <c r="E28" s="224">
        <f t="shared" si="2"/>
        <v>0.2</v>
      </c>
      <c r="F28" s="224">
        <f t="shared" si="1"/>
        <v>25.630000000000003</v>
      </c>
    </row>
    <row r="29" spans="1:6" hidden="1" x14ac:dyDescent="0.2">
      <c r="A29" s="105">
        <v>39512</v>
      </c>
      <c r="B29" s="26" t="s">
        <v>231</v>
      </c>
      <c r="C29" s="25">
        <v>2</v>
      </c>
      <c r="D29" s="35">
        <v>0.34</v>
      </c>
      <c r="E29" s="224">
        <f t="shared" si="2"/>
        <v>0.68</v>
      </c>
      <c r="F29" s="224">
        <f t="shared" si="1"/>
        <v>26.310000000000002</v>
      </c>
    </row>
    <row r="30" spans="1:6" hidden="1" x14ac:dyDescent="0.2">
      <c r="A30" s="105">
        <v>39517</v>
      </c>
      <c r="B30" s="26" t="s">
        <v>699</v>
      </c>
      <c r="C30" s="25">
        <v>1</v>
      </c>
      <c r="D30" s="35">
        <v>-26.31</v>
      </c>
      <c r="E30" s="224">
        <f t="shared" si="2"/>
        <v>-26.31</v>
      </c>
      <c r="F30" s="224">
        <f t="shared" si="1"/>
        <v>0</v>
      </c>
    </row>
    <row r="31" spans="1:6" hidden="1" x14ac:dyDescent="0.2">
      <c r="A31" s="105">
        <v>39518</v>
      </c>
      <c r="B31" s="26" t="s">
        <v>232</v>
      </c>
      <c r="C31" s="25">
        <v>60</v>
      </c>
      <c r="D31" s="35">
        <v>0.08</v>
      </c>
      <c r="E31" s="224">
        <f t="shared" si="2"/>
        <v>4.8</v>
      </c>
      <c r="F31" s="224">
        <f t="shared" si="1"/>
        <v>4.8</v>
      </c>
    </row>
    <row r="32" spans="1:6" hidden="1" x14ac:dyDescent="0.2">
      <c r="A32" s="105">
        <v>39518</v>
      </c>
      <c r="B32" s="26" t="s">
        <v>233</v>
      </c>
      <c r="C32" s="25">
        <v>60</v>
      </c>
      <c r="D32" s="35">
        <v>0.08</v>
      </c>
      <c r="E32" s="224">
        <f t="shared" si="2"/>
        <v>4.8</v>
      </c>
      <c r="F32" s="224">
        <f t="shared" si="1"/>
        <v>9.6</v>
      </c>
    </row>
    <row r="33" spans="1:6" hidden="1" x14ac:dyDescent="0.2">
      <c r="A33" s="105">
        <v>39520</v>
      </c>
      <c r="B33" s="26" t="s">
        <v>235</v>
      </c>
      <c r="C33" s="25">
        <v>3</v>
      </c>
      <c r="D33" s="35">
        <v>0.24</v>
      </c>
      <c r="E33" s="224">
        <f t="shared" si="2"/>
        <v>0.72</v>
      </c>
      <c r="F33" s="224">
        <f t="shared" si="1"/>
        <v>10.32</v>
      </c>
    </row>
    <row r="34" spans="1:6" hidden="1" x14ac:dyDescent="0.2">
      <c r="A34" s="105">
        <v>39527</v>
      </c>
      <c r="B34" s="26" t="s">
        <v>236</v>
      </c>
      <c r="C34" s="25">
        <v>10</v>
      </c>
      <c r="D34" s="35">
        <v>0.05</v>
      </c>
      <c r="E34" s="224">
        <f t="shared" si="2"/>
        <v>0.5</v>
      </c>
      <c r="F34" s="224">
        <f t="shared" si="1"/>
        <v>10.82</v>
      </c>
    </row>
    <row r="35" spans="1:6" hidden="1" x14ac:dyDescent="0.2">
      <c r="A35" s="105">
        <v>39531</v>
      </c>
      <c r="B35" s="26" t="s">
        <v>323</v>
      </c>
      <c r="C35" s="25">
        <v>60</v>
      </c>
      <c r="D35" s="35">
        <v>0.05</v>
      </c>
      <c r="E35" s="224">
        <f t="shared" si="2"/>
        <v>3</v>
      </c>
      <c r="F35" s="224">
        <f t="shared" si="1"/>
        <v>13.82</v>
      </c>
    </row>
    <row r="36" spans="1:6" hidden="1" x14ac:dyDescent="0.2">
      <c r="A36" s="105">
        <v>39531</v>
      </c>
      <c r="B36" s="26" t="s">
        <v>324</v>
      </c>
      <c r="C36" s="25">
        <v>80</v>
      </c>
      <c r="D36" s="35">
        <v>0.08</v>
      </c>
      <c r="E36" s="224">
        <f t="shared" si="2"/>
        <v>6.4</v>
      </c>
      <c r="F36" s="224">
        <f t="shared" si="1"/>
        <v>20.22</v>
      </c>
    </row>
    <row r="37" spans="1:6" hidden="1" x14ac:dyDescent="0.2">
      <c r="A37" s="105">
        <v>39531</v>
      </c>
      <c r="B37" s="26" t="s">
        <v>325</v>
      </c>
      <c r="C37" s="25">
        <v>80</v>
      </c>
      <c r="D37" s="35">
        <v>0.05</v>
      </c>
      <c r="E37" s="224">
        <f t="shared" si="2"/>
        <v>4</v>
      </c>
      <c r="F37" s="224">
        <f t="shared" si="1"/>
        <v>24.22</v>
      </c>
    </row>
    <row r="38" spans="1:6" hidden="1" x14ac:dyDescent="0.2">
      <c r="A38" s="105">
        <v>39534</v>
      </c>
      <c r="B38" s="26" t="s">
        <v>223</v>
      </c>
      <c r="C38" s="25">
        <v>7</v>
      </c>
      <c r="D38" s="35">
        <v>0.24</v>
      </c>
      <c r="E38" s="224">
        <f t="shared" si="2"/>
        <v>1.68</v>
      </c>
      <c r="F38" s="224">
        <f t="shared" si="1"/>
        <v>25.9</v>
      </c>
    </row>
    <row r="39" spans="1:6" hidden="1" x14ac:dyDescent="0.2">
      <c r="A39" s="105">
        <v>39545</v>
      </c>
      <c r="B39" s="26" t="s">
        <v>167</v>
      </c>
      <c r="C39" s="25">
        <v>10</v>
      </c>
      <c r="D39" s="35">
        <v>0.05</v>
      </c>
      <c r="E39" s="224">
        <f t="shared" si="2"/>
        <v>0.5</v>
      </c>
      <c r="F39" s="224">
        <f t="shared" si="1"/>
        <v>26.4</v>
      </c>
    </row>
    <row r="40" spans="1:6" hidden="1" x14ac:dyDescent="0.2">
      <c r="A40" s="105">
        <v>39545</v>
      </c>
      <c r="B40" s="26" t="s">
        <v>185</v>
      </c>
      <c r="C40" s="25">
        <v>10</v>
      </c>
      <c r="D40" s="35">
        <v>0.08</v>
      </c>
      <c r="E40" s="224">
        <f t="shared" si="2"/>
        <v>0.8</v>
      </c>
      <c r="F40" s="224">
        <f t="shared" si="1"/>
        <v>27.2</v>
      </c>
    </row>
    <row r="41" spans="1:6" hidden="1" x14ac:dyDescent="0.2">
      <c r="A41" s="105">
        <v>39546</v>
      </c>
      <c r="B41" s="26" t="s">
        <v>337</v>
      </c>
      <c r="C41" s="25">
        <v>1</v>
      </c>
      <c r="D41" s="35">
        <v>0.36</v>
      </c>
      <c r="E41" s="224">
        <f t="shared" si="2"/>
        <v>0.36</v>
      </c>
      <c r="F41" s="224">
        <f t="shared" si="1"/>
        <v>27.56</v>
      </c>
    </row>
    <row r="42" spans="1:6" hidden="1" x14ac:dyDescent="0.2">
      <c r="A42" s="105">
        <v>39546</v>
      </c>
      <c r="B42" s="26" t="s">
        <v>338</v>
      </c>
      <c r="C42" s="25">
        <v>10</v>
      </c>
      <c r="D42" s="35">
        <v>0.08</v>
      </c>
      <c r="E42" s="224">
        <f t="shared" si="2"/>
        <v>0.8</v>
      </c>
      <c r="F42" s="224">
        <f t="shared" si="1"/>
        <v>28.36</v>
      </c>
    </row>
    <row r="43" spans="1:6" hidden="1" x14ac:dyDescent="0.2">
      <c r="A43" s="105">
        <v>39552</v>
      </c>
      <c r="B43" s="26" t="s">
        <v>340</v>
      </c>
      <c r="C43" s="25">
        <v>60</v>
      </c>
      <c r="D43" s="35">
        <v>0.08</v>
      </c>
      <c r="E43" s="224">
        <f t="shared" si="2"/>
        <v>4.8</v>
      </c>
      <c r="F43" s="224">
        <f t="shared" si="1"/>
        <v>33.159999999999997</v>
      </c>
    </row>
    <row r="44" spans="1:6" hidden="1" x14ac:dyDescent="0.2">
      <c r="A44" s="105">
        <v>39553</v>
      </c>
      <c r="B44" s="26" t="s">
        <v>341</v>
      </c>
      <c r="C44" s="25">
        <v>3</v>
      </c>
      <c r="D44" s="35">
        <v>0.27</v>
      </c>
      <c r="E44" s="224">
        <f t="shared" si="2"/>
        <v>0.81</v>
      </c>
      <c r="F44" s="224">
        <f t="shared" si="1"/>
        <v>33.97</v>
      </c>
    </row>
    <row r="45" spans="1:6" hidden="1" x14ac:dyDescent="0.2">
      <c r="A45" s="105">
        <v>39553</v>
      </c>
      <c r="B45" s="26" t="s">
        <v>342</v>
      </c>
      <c r="C45" s="25">
        <v>60</v>
      </c>
      <c r="D45" s="35">
        <v>0.05</v>
      </c>
      <c r="E45" s="224">
        <f t="shared" si="2"/>
        <v>3</v>
      </c>
      <c r="F45" s="224">
        <f t="shared" si="1"/>
        <v>36.97</v>
      </c>
    </row>
    <row r="46" spans="1:6" hidden="1" x14ac:dyDescent="0.2">
      <c r="A46" s="105">
        <v>39584</v>
      </c>
      <c r="B46" s="26" t="s">
        <v>343</v>
      </c>
      <c r="C46" s="25">
        <v>1</v>
      </c>
      <c r="D46" s="35">
        <v>0.27</v>
      </c>
      <c r="E46" s="224">
        <f t="shared" si="2"/>
        <v>0.27</v>
      </c>
      <c r="F46" s="224">
        <f t="shared" si="1"/>
        <v>37.24</v>
      </c>
    </row>
    <row r="47" spans="1:6" hidden="1" x14ac:dyDescent="0.2">
      <c r="A47" s="105">
        <v>39592</v>
      </c>
      <c r="B47" s="26" t="s">
        <v>355</v>
      </c>
      <c r="C47" s="25">
        <v>80</v>
      </c>
      <c r="D47" s="35">
        <v>0.08</v>
      </c>
      <c r="E47" s="224">
        <f t="shared" si="2"/>
        <v>6.4</v>
      </c>
      <c r="F47" s="224">
        <f t="shared" si="1"/>
        <v>43.64</v>
      </c>
    </row>
    <row r="48" spans="1:6" hidden="1" x14ac:dyDescent="0.2">
      <c r="A48" s="105">
        <v>39592</v>
      </c>
      <c r="B48" s="26" t="s">
        <v>356</v>
      </c>
      <c r="C48" s="25">
        <v>63</v>
      </c>
      <c r="D48" s="35">
        <v>0.05</v>
      </c>
      <c r="E48" s="224">
        <f t="shared" si="2"/>
        <v>3.1500000000000004</v>
      </c>
      <c r="F48" s="224">
        <f t="shared" si="1"/>
        <v>46.79</v>
      </c>
    </row>
    <row r="49" spans="1:6" hidden="1" x14ac:dyDescent="0.2">
      <c r="A49" s="105">
        <v>39592</v>
      </c>
      <c r="B49" s="26" t="s">
        <v>357</v>
      </c>
      <c r="C49" s="25">
        <v>40</v>
      </c>
      <c r="D49" s="35">
        <v>0.05</v>
      </c>
      <c r="E49" s="224">
        <f t="shared" si="2"/>
        <v>2</v>
      </c>
      <c r="F49" s="224">
        <f t="shared" si="1"/>
        <v>48.79</v>
      </c>
    </row>
    <row r="50" spans="1:6" hidden="1" x14ac:dyDescent="0.2">
      <c r="A50" s="105">
        <v>39594</v>
      </c>
      <c r="B50" s="26" t="s">
        <v>223</v>
      </c>
      <c r="C50" s="25">
        <v>7</v>
      </c>
      <c r="D50" s="35">
        <v>0.27</v>
      </c>
      <c r="E50" s="224">
        <f t="shared" si="2"/>
        <v>1.8900000000000001</v>
      </c>
      <c r="F50" s="224">
        <f t="shared" si="1"/>
        <v>50.68</v>
      </c>
    </row>
    <row r="51" spans="1:6" hidden="1" x14ac:dyDescent="0.2">
      <c r="A51" s="105">
        <v>39608</v>
      </c>
      <c r="B51" s="26" t="s">
        <v>699</v>
      </c>
      <c r="C51" s="25">
        <v>1</v>
      </c>
      <c r="D51" s="35">
        <v>-50.68</v>
      </c>
      <c r="E51" s="224">
        <f t="shared" si="2"/>
        <v>-50.68</v>
      </c>
      <c r="F51" s="224">
        <f t="shared" si="1"/>
        <v>0</v>
      </c>
    </row>
    <row r="52" spans="1:6" hidden="1" x14ac:dyDescent="0.2">
      <c r="A52" s="105">
        <v>39608</v>
      </c>
      <c r="B52" s="26" t="s">
        <v>161</v>
      </c>
      <c r="C52" s="25">
        <v>60</v>
      </c>
      <c r="D52" s="35">
        <v>0.08</v>
      </c>
      <c r="E52" s="224">
        <f t="shared" si="2"/>
        <v>4.8</v>
      </c>
      <c r="F52" s="224">
        <f t="shared" si="1"/>
        <v>4.8</v>
      </c>
    </row>
    <row r="53" spans="1:6" hidden="1" x14ac:dyDescent="0.2">
      <c r="A53" s="105">
        <v>39609</v>
      </c>
      <c r="B53" s="26" t="s">
        <v>451</v>
      </c>
      <c r="C53" s="25">
        <v>60</v>
      </c>
      <c r="D53" s="35">
        <v>0.05</v>
      </c>
      <c r="E53" s="224">
        <f t="shared" si="2"/>
        <v>3</v>
      </c>
      <c r="F53" s="224">
        <f t="shared" si="1"/>
        <v>7.8</v>
      </c>
    </row>
    <row r="54" spans="1:6" hidden="1" x14ac:dyDescent="0.2">
      <c r="A54" s="105">
        <v>39609</v>
      </c>
      <c r="B54" s="26" t="s">
        <v>452</v>
      </c>
      <c r="C54" s="25">
        <v>4</v>
      </c>
      <c r="D54" s="35">
        <v>0.27</v>
      </c>
      <c r="E54" s="224">
        <f t="shared" si="2"/>
        <v>1.08</v>
      </c>
      <c r="F54" s="224">
        <f t="shared" si="1"/>
        <v>8.879999999999999</v>
      </c>
    </row>
    <row r="55" spans="1:6" hidden="1" x14ac:dyDescent="0.2">
      <c r="A55" s="105">
        <v>39618</v>
      </c>
      <c r="B55" s="26" t="s">
        <v>167</v>
      </c>
      <c r="C55" s="25">
        <v>10</v>
      </c>
      <c r="D55" s="35">
        <v>0.05</v>
      </c>
      <c r="E55" s="224">
        <f t="shared" si="2"/>
        <v>0.5</v>
      </c>
      <c r="F55" s="224">
        <f t="shared" si="1"/>
        <v>9.379999999999999</v>
      </c>
    </row>
    <row r="56" spans="1:6" hidden="1" x14ac:dyDescent="0.2">
      <c r="A56" s="105">
        <v>39627</v>
      </c>
      <c r="B56" s="26" t="s">
        <v>463</v>
      </c>
      <c r="C56" s="25">
        <v>60</v>
      </c>
      <c r="D56" s="35">
        <v>0.05</v>
      </c>
      <c r="E56" s="224">
        <f t="shared" si="2"/>
        <v>3</v>
      </c>
      <c r="F56" s="224">
        <f t="shared" si="1"/>
        <v>12.379999999999999</v>
      </c>
    </row>
    <row r="57" spans="1:6" hidden="1" x14ac:dyDescent="0.2">
      <c r="A57" s="105">
        <v>39627</v>
      </c>
      <c r="B57" s="26" t="s">
        <v>223</v>
      </c>
      <c r="C57" s="25">
        <v>7</v>
      </c>
      <c r="D57" s="35">
        <v>0.27</v>
      </c>
      <c r="E57" s="224">
        <f t="shared" si="2"/>
        <v>1.8900000000000001</v>
      </c>
      <c r="F57" s="224">
        <f t="shared" si="1"/>
        <v>14.27</v>
      </c>
    </row>
    <row r="58" spans="1:6" hidden="1" x14ac:dyDescent="0.2">
      <c r="A58" s="105">
        <v>39627</v>
      </c>
      <c r="B58" s="26" t="s">
        <v>464</v>
      </c>
      <c r="C58" s="25">
        <v>71</v>
      </c>
      <c r="D58" s="35">
        <v>0.08</v>
      </c>
      <c r="E58" s="224">
        <f t="shared" si="2"/>
        <v>5.68</v>
      </c>
      <c r="F58" s="224">
        <f t="shared" si="1"/>
        <v>19.95</v>
      </c>
    </row>
    <row r="59" spans="1:6" hidden="1" x14ac:dyDescent="0.2">
      <c r="A59" s="105">
        <v>39639</v>
      </c>
      <c r="B59" s="26" t="s">
        <v>185</v>
      </c>
      <c r="C59" s="25">
        <v>10</v>
      </c>
      <c r="D59" s="35">
        <v>0.08</v>
      </c>
      <c r="E59" s="224">
        <f t="shared" si="2"/>
        <v>0.8</v>
      </c>
      <c r="F59" s="224">
        <f t="shared" si="1"/>
        <v>20.75</v>
      </c>
    </row>
    <row r="60" spans="1:6" hidden="1" x14ac:dyDescent="0.2">
      <c r="A60" s="105">
        <v>39639</v>
      </c>
      <c r="B60" s="26" t="s">
        <v>490</v>
      </c>
      <c r="C60" s="25">
        <v>1</v>
      </c>
      <c r="D60" s="35">
        <v>0.05</v>
      </c>
      <c r="E60" s="224">
        <f t="shared" si="2"/>
        <v>0.05</v>
      </c>
      <c r="F60" s="224">
        <f t="shared" si="1"/>
        <v>20.8</v>
      </c>
    </row>
    <row r="61" spans="1:6" hidden="1" x14ac:dyDescent="0.2">
      <c r="A61" s="105">
        <v>39639</v>
      </c>
      <c r="B61" s="26" t="s">
        <v>491</v>
      </c>
      <c r="C61" s="25">
        <v>1</v>
      </c>
      <c r="D61" s="35">
        <v>0.36</v>
      </c>
      <c r="E61" s="224">
        <f t="shared" si="2"/>
        <v>0.36</v>
      </c>
      <c r="F61" s="224">
        <f t="shared" si="1"/>
        <v>21.16</v>
      </c>
    </row>
    <row r="62" spans="1:6" hidden="1" x14ac:dyDescent="0.2">
      <c r="A62" s="105">
        <v>39639</v>
      </c>
      <c r="B62" s="26" t="s">
        <v>492</v>
      </c>
      <c r="C62" s="25">
        <v>8</v>
      </c>
      <c r="D62" s="35">
        <v>0.5</v>
      </c>
      <c r="E62" s="224">
        <f t="shared" si="2"/>
        <v>4</v>
      </c>
      <c r="F62" s="224">
        <f t="shared" si="1"/>
        <v>25.16</v>
      </c>
    </row>
    <row r="63" spans="1:6" hidden="1" x14ac:dyDescent="0.2">
      <c r="A63" s="105">
        <v>39639</v>
      </c>
      <c r="B63" s="26" t="s">
        <v>493</v>
      </c>
      <c r="C63" s="25">
        <v>8</v>
      </c>
      <c r="D63" s="35">
        <v>0.05</v>
      </c>
      <c r="E63" s="224">
        <f t="shared" si="2"/>
        <v>0.4</v>
      </c>
      <c r="F63" s="224">
        <f t="shared" si="1"/>
        <v>25.56</v>
      </c>
    </row>
    <row r="64" spans="1:6" hidden="1" x14ac:dyDescent="0.2">
      <c r="A64" s="105">
        <v>39639</v>
      </c>
      <c r="B64" s="26" t="s">
        <v>494</v>
      </c>
      <c r="C64" s="25">
        <v>7</v>
      </c>
      <c r="D64" s="35">
        <v>0.36</v>
      </c>
      <c r="E64" s="224">
        <f t="shared" si="2"/>
        <v>2.52</v>
      </c>
      <c r="F64" s="224">
        <f t="shared" si="1"/>
        <v>28.08</v>
      </c>
    </row>
    <row r="65" spans="1:6" hidden="1" x14ac:dyDescent="0.2">
      <c r="A65" s="105">
        <v>39618</v>
      </c>
      <c r="B65" s="26" t="s">
        <v>495</v>
      </c>
      <c r="C65" s="25">
        <v>1</v>
      </c>
      <c r="D65" s="35">
        <v>3.53</v>
      </c>
      <c r="E65" s="224">
        <f t="shared" si="2"/>
        <v>3.53</v>
      </c>
      <c r="F65" s="224">
        <f t="shared" si="1"/>
        <v>31.61</v>
      </c>
    </row>
    <row r="66" spans="1:6" hidden="1" x14ac:dyDescent="0.2">
      <c r="A66" s="105">
        <v>39641</v>
      </c>
      <c r="B66" s="26" t="s">
        <v>499</v>
      </c>
      <c r="C66" s="25">
        <v>1</v>
      </c>
      <c r="D66" s="35">
        <v>0.05</v>
      </c>
      <c r="E66" s="224">
        <f t="shared" si="2"/>
        <v>0.05</v>
      </c>
      <c r="F66" s="224">
        <f t="shared" si="1"/>
        <v>31.66</v>
      </c>
    </row>
    <row r="67" spans="1:6" hidden="1" x14ac:dyDescent="0.2">
      <c r="A67" s="105">
        <v>39641</v>
      </c>
      <c r="B67" s="26" t="s">
        <v>500</v>
      </c>
      <c r="C67" s="25">
        <v>1</v>
      </c>
      <c r="D67" s="35">
        <v>0.27</v>
      </c>
      <c r="E67" s="224">
        <f t="shared" si="2"/>
        <v>0.27</v>
      </c>
      <c r="F67" s="224">
        <f t="shared" si="1"/>
        <v>31.93</v>
      </c>
    </row>
    <row r="68" spans="1:6" hidden="1" x14ac:dyDescent="0.2">
      <c r="A68" s="105">
        <v>39643</v>
      </c>
      <c r="B68" s="26" t="s">
        <v>699</v>
      </c>
      <c r="C68" s="25">
        <v>1</v>
      </c>
      <c r="D68" s="35">
        <v>-31.93</v>
      </c>
      <c r="E68" s="224">
        <f t="shared" si="2"/>
        <v>-31.93</v>
      </c>
      <c r="F68" s="224">
        <f t="shared" si="1"/>
        <v>0</v>
      </c>
    </row>
    <row r="69" spans="1:6" hidden="1" x14ac:dyDescent="0.2">
      <c r="A69" s="105">
        <v>39644</v>
      </c>
      <c r="B69" s="26" t="s">
        <v>452</v>
      </c>
      <c r="C69" s="25">
        <v>3</v>
      </c>
      <c r="D69" s="35">
        <v>0.27</v>
      </c>
      <c r="E69" s="224">
        <f t="shared" si="2"/>
        <v>0.81</v>
      </c>
      <c r="F69" s="224">
        <f t="shared" ref="F69:F132" si="3">F68+E69</f>
        <v>0.81</v>
      </c>
    </row>
    <row r="70" spans="1:6" hidden="1" x14ac:dyDescent="0.2">
      <c r="A70" s="105">
        <v>39644</v>
      </c>
      <c r="B70" s="26" t="s">
        <v>511</v>
      </c>
      <c r="C70" s="25">
        <v>1</v>
      </c>
      <c r="D70" s="35">
        <v>0.05</v>
      </c>
      <c r="E70" s="224">
        <f t="shared" si="2"/>
        <v>0.05</v>
      </c>
      <c r="F70" s="224">
        <f t="shared" si="3"/>
        <v>0.8600000000000001</v>
      </c>
    </row>
    <row r="71" spans="1:6" hidden="1" x14ac:dyDescent="0.2">
      <c r="A71" s="105">
        <v>39644</v>
      </c>
      <c r="B71" s="26" t="s">
        <v>512</v>
      </c>
      <c r="C71" s="25">
        <v>1</v>
      </c>
      <c r="D71" s="35">
        <v>0.36</v>
      </c>
      <c r="E71" s="224">
        <f t="shared" si="2"/>
        <v>0.36</v>
      </c>
      <c r="F71" s="224">
        <f t="shared" si="3"/>
        <v>1.2200000000000002</v>
      </c>
    </row>
    <row r="72" spans="1:6" hidden="1" x14ac:dyDescent="0.2">
      <c r="A72" s="105">
        <v>39644</v>
      </c>
      <c r="B72" s="26" t="s">
        <v>513</v>
      </c>
      <c r="C72" s="25">
        <v>50</v>
      </c>
      <c r="D72" s="35">
        <v>0.13</v>
      </c>
      <c r="E72" s="224">
        <f t="shared" si="2"/>
        <v>6.5</v>
      </c>
      <c r="F72" s="224">
        <f t="shared" si="3"/>
        <v>7.7200000000000006</v>
      </c>
    </row>
    <row r="73" spans="1:6" hidden="1" x14ac:dyDescent="0.2">
      <c r="A73" s="105">
        <v>39686</v>
      </c>
      <c r="B73" s="26" t="s">
        <v>514</v>
      </c>
      <c r="C73" s="25">
        <v>1</v>
      </c>
      <c r="D73" s="35">
        <v>0.27</v>
      </c>
      <c r="E73" s="224">
        <f t="shared" si="2"/>
        <v>0.27</v>
      </c>
      <c r="F73" s="224">
        <f t="shared" si="3"/>
        <v>7.99</v>
      </c>
    </row>
    <row r="74" spans="1:6" hidden="1" x14ac:dyDescent="0.2">
      <c r="A74" s="105">
        <v>39689</v>
      </c>
      <c r="B74" s="26" t="s">
        <v>516</v>
      </c>
      <c r="C74" s="25">
        <v>6</v>
      </c>
      <c r="D74" s="35">
        <v>0.27</v>
      </c>
      <c r="E74" s="224">
        <f t="shared" si="2"/>
        <v>1.62</v>
      </c>
      <c r="F74" s="224">
        <f t="shared" si="3"/>
        <v>9.61</v>
      </c>
    </row>
    <row r="75" spans="1:6" hidden="1" x14ac:dyDescent="0.2">
      <c r="A75" s="105">
        <v>39689</v>
      </c>
      <c r="B75" s="26" t="s">
        <v>517</v>
      </c>
      <c r="C75" s="25">
        <v>1</v>
      </c>
      <c r="D75" s="35">
        <v>0.36</v>
      </c>
      <c r="E75" s="224">
        <f t="shared" si="2"/>
        <v>0.36</v>
      </c>
      <c r="F75" s="224">
        <f t="shared" si="3"/>
        <v>9.9699999999999989</v>
      </c>
    </row>
    <row r="76" spans="1:6" hidden="1" x14ac:dyDescent="0.2">
      <c r="A76" s="105">
        <v>39689</v>
      </c>
      <c r="B76" s="26" t="s">
        <v>463</v>
      </c>
      <c r="C76" s="25">
        <v>36</v>
      </c>
      <c r="D76" s="35">
        <v>0.05</v>
      </c>
      <c r="E76" s="224">
        <f t="shared" si="2"/>
        <v>1.8</v>
      </c>
      <c r="F76" s="224">
        <f t="shared" si="3"/>
        <v>11.77</v>
      </c>
    </row>
    <row r="77" spans="1:6" hidden="1" x14ac:dyDescent="0.2">
      <c r="A77" s="105">
        <v>39689</v>
      </c>
      <c r="B77" s="26" t="s">
        <v>464</v>
      </c>
      <c r="C77" s="25">
        <v>65</v>
      </c>
      <c r="D77" s="35">
        <v>0.08</v>
      </c>
      <c r="E77" s="224">
        <f t="shared" si="2"/>
        <v>5.2</v>
      </c>
      <c r="F77" s="224">
        <f t="shared" si="3"/>
        <v>16.97</v>
      </c>
    </row>
    <row r="78" spans="1:6" hidden="1" x14ac:dyDescent="0.2">
      <c r="A78" s="105">
        <v>39689</v>
      </c>
      <c r="B78" s="26" t="s">
        <v>518</v>
      </c>
      <c r="C78" s="25">
        <v>65</v>
      </c>
      <c r="D78" s="35">
        <v>0.08</v>
      </c>
      <c r="E78" s="224">
        <f t="shared" si="2"/>
        <v>5.2</v>
      </c>
      <c r="F78" s="224">
        <f t="shared" si="3"/>
        <v>22.169999999999998</v>
      </c>
    </row>
    <row r="79" spans="1:6" hidden="1" x14ac:dyDescent="0.2">
      <c r="A79" s="105">
        <v>39689</v>
      </c>
      <c r="B79" s="26" t="s">
        <v>519</v>
      </c>
      <c r="C79" s="25">
        <v>65</v>
      </c>
      <c r="D79" s="35">
        <v>0.05</v>
      </c>
      <c r="E79" s="224">
        <f t="shared" si="2"/>
        <v>3.25</v>
      </c>
      <c r="F79" s="224">
        <f t="shared" si="3"/>
        <v>25.419999999999998</v>
      </c>
    </row>
    <row r="80" spans="1:6" hidden="1" x14ac:dyDescent="0.2">
      <c r="A80" s="105">
        <v>39695</v>
      </c>
      <c r="B80" s="26" t="s">
        <v>231</v>
      </c>
      <c r="C80" s="25">
        <v>1</v>
      </c>
      <c r="D80" s="35">
        <v>0.36</v>
      </c>
      <c r="E80" s="224">
        <f t="shared" si="2"/>
        <v>0.36</v>
      </c>
      <c r="F80" s="224">
        <f t="shared" si="3"/>
        <v>25.779999999999998</v>
      </c>
    </row>
    <row r="81" spans="1:6" hidden="1" x14ac:dyDescent="0.2">
      <c r="A81" s="105">
        <v>39695</v>
      </c>
      <c r="B81" s="26" t="s">
        <v>185</v>
      </c>
      <c r="C81" s="25">
        <v>5</v>
      </c>
      <c r="D81" s="35">
        <v>0.08</v>
      </c>
      <c r="E81" s="224">
        <f t="shared" si="2"/>
        <v>0.4</v>
      </c>
      <c r="F81" s="224">
        <f t="shared" si="3"/>
        <v>26.179999999999996</v>
      </c>
    </row>
    <row r="82" spans="1:6" hidden="1" x14ac:dyDescent="0.2">
      <c r="A82" s="105">
        <v>39700</v>
      </c>
      <c r="B82" s="26" t="s">
        <v>588</v>
      </c>
      <c r="C82" s="25">
        <v>35</v>
      </c>
      <c r="D82" s="35">
        <v>0.08</v>
      </c>
      <c r="E82" s="224">
        <f t="shared" si="2"/>
        <v>2.8000000000000003</v>
      </c>
      <c r="F82" s="224">
        <f t="shared" si="3"/>
        <v>28.979999999999997</v>
      </c>
    </row>
    <row r="83" spans="1:6" hidden="1" x14ac:dyDescent="0.2">
      <c r="A83" s="105">
        <v>39700</v>
      </c>
      <c r="B83" s="26" t="s">
        <v>589</v>
      </c>
      <c r="C83" s="25">
        <v>31</v>
      </c>
      <c r="D83" s="35">
        <v>0.05</v>
      </c>
      <c r="E83" s="224">
        <f t="shared" si="2"/>
        <v>1.55</v>
      </c>
      <c r="F83" s="224">
        <f t="shared" si="3"/>
        <v>30.529999999999998</v>
      </c>
    </row>
    <row r="84" spans="1:6" hidden="1" x14ac:dyDescent="0.2">
      <c r="A84" s="105">
        <v>39700</v>
      </c>
      <c r="B84" s="26" t="s">
        <v>452</v>
      </c>
      <c r="C84" s="25">
        <v>3</v>
      </c>
      <c r="D84" s="35">
        <v>0.27</v>
      </c>
      <c r="E84" s="224">
        <f t="shared" si="2"/>
        <v>0.81</v>
      </c>
      <c r="F84" s="224">
        <f t="shared" si="3"/>
        <v>31.339999999999996</v>
      </c>
    </row>
    <row r="85" spans="1:6" hidden="1" x14ac:dyDescent="0.2">
      <c r="A85" s="105">
        <v>39700</v>
      </c>
      <c r="B85" s="26" t="s">
        <v>591</v>
      </c>
      <c r="C85" s="25">
        <v>1</v>
      </c>
      <c r="D85" s="35">
        <v>0.36</v>
      </c>
      <c r="E85" s="224">
        <f t="shared" si="2"/>
        <v>0.36</v>
      </c>
      <c r="F85" s="224">
        <f t="shared" si="3"/>
        <v>31.699999999999996</v>
      </c>
    </row>
    <row r="86" spans="1:6" hidden="1" x14ac:dyDescent="0.2">
      <c r="A86" s="105">
        <v>39700</v>
      </c>
      <c r="B86" s="26" t="s">
        <v>592</v>
      </c>
      <c r="C86" s="25">
        <v>1</v>
      </c>
      <c r="D86" s="35">
        <v>0.05</v>
      </c>
      <c r="E86" s="224">
        <f t="shared" si="2"/>
        <v>0.05</v>
      </c>
      <c r="F86" s="224">
        <f t="shared" si="3"/>
        <v>31.749999999999996</v>
      </c>
    </row>
    <row r="87" spans="1:6" hidden="1" x14ac:dyDescent="0.2">
      <c r="A87" s="105">
        <v>39713</v>
      </c>
      <c r="B87" s="26" t="s">
        <v>463</v>
      </c>
      <c r="C87" s="25">
        <v>30</v>
      </c>
      <c r="D87" s="35">
        <v>0.05</v>
      </c>
      <c r="E87" s="224">
        <f t="shared" si="2"/>
        <v>1.5</v>
      </c>
      <c r="F87" s="224">
        <f t="shared" si="3"/>
        <v>33.25</v>
      </c>
    </row>
    <row r="88" spans="1:6" hidden="1" x14ac:dyDescent="0.2">
      <c r="A88" s="105">
        <v>39713</v>
      </c>
      <c r="B88" s="26" t="s">
        <v>464</v>
      </c>
      <c r="C88" s="25">
        <v>48</v>
      </c>
      <c r="D88" s="35">
        <v>0.08</v>
      </c>
      <c r="E88" s="224">
        <f t="shared" si="2"/>
        <v>3.84</v>
      </c>
      <c r="F88" s="224">
        <f t="shared" si="3"/>
        <v>37.090000000000003</v>
      </c>
    </row>
    <row r="89" spans="1:6" hidden="1" x14ac:dyDescent="0.2">
      <c r="A89" s="105">
        <v>39713</v>
      </c>
      <c r="B89" s="26" t="s">
        <v>595</v>
      </c>
      <c r="C89" s="25">
        <v>48</v>
      </c>
      <c r="D89" s="35">
        <v>0.08</v>
      </c>
      <c r="E89" s="224">
        <f t="shared" si="2"/>
        <v>3.84</v>
      </c>
      <c r="F89" s="224">
        <f t="shared" si="3"/>
        <v>40.930000000000007</v>
      </c>
    </row>
    <row r="90" spans="1:6" hidden="1" x14ac:dyDescent="0.2">
      <c r="A90" s="105">
        <v>39724</v>
      </c>
      <c r="B90" s="26" t="s">
        <v>597</v>
      </c>
      <c r="C90" s="25">
        <v>7</v>
      </c>
      <c r="D90" s="35">
        <v>0.27</v>
      </c>
      <c r="E90" s="224">
        <f t="shared" si="2"/>
        <v>1.8900000000000001</v>
      </c>
      <c r="F90" s="224">
        <f t="shared" si="3"/>
        <v>42.820000000000007</v>
      </c>
    </row>
    <row r="91" spans="1:6" hidden="1" x14ac:dyDescent="0.2">
      <c r="A91" s="105">
        <v>39736</v>
      </c>
      <c r="B91" s="26" t="s">
        <v>607</v>
      </c>
      <c r="C91" s="25">
        <v>28</v>
      </c>
      <c r="D91" s="35">
        <v>0.08</v>
      </c>
      <c r="E91" s="224">
        <f t="shared" si="2"/>
        <v>2.2400000000000002</v>
      </c>
      <c r="F91" s="224">
        <f t="shared" si="3"/>
        <v>45.060000000000009</v>
      </c>
    </row>
    <row r="92" spans="1:6" hidden="1" x14ac:dyDescent="0.2">
      <c r="A92" s="105">
        <v>39736</v>
      </c>
      <c r="B92" s="26" t="s">
        <v>452</v>
      </c>
      <c r="C92" s="25">
        <v>2</v>
      </c>
      <c r="D92" s="35">
        <v>0.27</v>
      </c>
      <c r="E92" s="224">
        <f t="shared" si="2"/>
        <v>0.54</v>
      </c>
      <c r="F92" s="224">
        <f t="shared" si="3"/>
        <v>45.600000000000009</v>
      </c>
    </row>
    <row r="93" spans="1:6" hidden="1" x14ac:dyDescent="0.2">
      <c r="A93" s="105">
        <v>39737</v>
      </c>
      <c r="B93" s="26" t="s">
        <v>601</v>
      </c>
      <c r="C93" s="25">
        <v>14</v>
      </c>
      <c r="D93" s="35">
        <v>0.1</v>
      </c>
      <c r="E93" s="224">
        <f t="shared" si="2"/>
        <v>1.4000000000000001</v>
      </c>
      <c r="F93" s="224">
        <f t="shared" si="3"/>
        <v>47.000000000000007</v>
      </c>
    </row>
    <row r="94" spans="1:6" hidden="1" x14ac:dyDescent="0.2">
      <c r="A94" s="105">
        <v>39737</v>
      </c>
      <c r="B94" s="26" t="s">
        <v>602</v>
      </c>
      <c r="C94" s="25">
        <v>12</v>
      </c>
      <c r="D94" s="35">
        <v>0.05</v>
      </c>
      <c r="E94" s="224">
        <f t="shared" si="2"/>
        <v>0.60000000000000009</v>
      </c>
      <c r="F94" s="224">
        <f t="shared" si="3"/>
        <v>47.600000000000009</v>
      </c>
    </row>
    <row r="95" spans="1:6" hidden="1" x14ac:dyDescent="0.2">
      <c r="A95" s="105">
        <v>39745</v>
      </c>
      <c r="B95" s="26" t="s">
        <v>604</v>
      </c>
      <c r="C95" s="25">
        <v>10</v>
      </c>
      <c r="D95" s="35">
        <v>0.05</v>
      </c>
      <c r="E95" s="224">
        <f t="shared" si="2"/>
        <v>0.5</v>
      </c>
      <c r="F95" s="224">
        <f t="shared" si="3"/>
        <v>48.100000000000009</v>
      </c>
    </row>
    <row r="96" spans="1:6" hidden="1" x14ac:dyDescent="0.2">
      <c r="A96" s="105">
        <v>39749</v>
      </c>
      <c r="B96" s="26" t="s">
        <v>464</v>
      </c>
      <c r="C96" s="25">
        <v>48</v>
      </c>
      <c r="D96" s="35">
        <v>0.08</v>
      </c>
      <c r="E96" s="224">
        <f t="shared" si="2"/>
        <v>3.84</v>
      </c>
      <c r="F96" s="224">
        <f t="shared" si="3"/>
        <v>51.940000000000012</v>
      </c>
    </row>
    <row r="97" spans="1:6" hidden="1" x14ac:dyDescent="0.2">
      <c r="A97" s="105">
        <v>39749</v>
      </c>
      <c r="B97" s="26" t="s">
        <v>463</v>
      </c>
      <c r="C97" s="25">
        <v>30</v>
      </c>
      <c r="D97" s="35">
        <v>0.05</v>
      </c>
      <c r="E97" s="224">
        <f t="shared" si="2"/>
        <v>1.5</v>
      </c>
      <c r="F97" s="224">
        <f t="shared" si="3"/>
        <v>53.440000000000012</v>
      </c>
    </row>
    <row r="98" spans="1:6" hidden="1" x14ac:dyDescent="0.2">
      <c r="A98" s="105">
        <v>39749</v>
      </c>
      <c r="B98" s="26" t="s">
        <v>606</v>
      </c>
      <c r="C98" s="25">
        <v>35</v>
      </c>
      <c r="D98" s="35">
        <v>0.05</v>
      </c>
      <c r="E98" s="224">
        <f t="shared" si="2"/>
        <v>1.75</v>
      </c>
      <c r="F98" s="224">
        <f t="shared" si="3"/>
        <v>55.190000000000012</v>
      </c>
    </row>
    <row r="99" spans="1:6" hidden="1" x14ac:dyDescent="0.2">
      <c r="A99" s="105">
        <v>39749</v>
      </c>
      <c r="B99" s="26" t="s">
        <v>597</v>
      </c>
      <c r="C99" s="25">
        <v>5</v>
      </c>
      <c r="D99" s="35">
        <v>0.27</v>
      </c>
      <c r="E99" s="224">
        <f t="shared" si="2"/>
        <v>1.35</v>
      </c>
      <c r="F99" s="224">
        <f t="shared" si="3"/>
        <v>56.540000000000013</v>
      </c>
    </row>
    <row r="100" spans="1:6" hidden="1" x14ac:dyDescent="0.2">
      <c r="A100" s="105">
        <v>39750</v>
      </c>
      <c r="B100" s="26" t="s">
        <v>643</v>
      </c>
      <c r="C100" s="25">
        <v>1</v>
      </c>
      <c r="D100" s="35">
        <v>0.36</v>
      </c>
      <c r="E100" s="224">
        <f t="shared" si="2"/>
        <v>0.36</v>
      </c>
      <c r="F100" s="224">
        <f t="shared" si="3"/>
        <v>56.900000000000013</v>
      </c>
    </row>
    <row r="101" spans="1:6" hidden="1" x14ac:dyDescent="0.2">
      <c r="A101" s="105">
        <v>39756</v>
      </c>
      <c r="B101" s="26" t="s">
        <v>644</v>
      </c>
      <c r="C101" s="25">
        <v>3</v>
      </c>
      <c r="D101" s="35">
        <v>0.08</v>
      </c>
      <c r="E101" s="224">
        <f t="shared" si="2"/>
        <v>0.24</v>
      </c>
      <c r="F101" s="224">
        <f t="shared" si="3"/>
        <v>57.140000000000015</v>
      </c>
    </row>
    <row r="102" spans="1:6" hidden="1" x14ac:dyDescent="0.2">
      <c r="A102" s="105">
        <v>39756</v>
      </c>
      <c r="B102" s="26" t="s">
        <v>645</v>
      </c>
      <c r="C102" s="25">
        <v>3</v>
      </c>
      <c r="D102" s="35">
        <v>0.13</v>
      </c>
      <c r="E102" s="224">
        <f t="shared" si="2"/>
        <v>0.39</v>
      </c>
      <c r="F102" s="224">
        <f t="shared" si="3"/>
        <v>57.530000000000015</v>
      </c>
    </row>
    <row r="103" spans="1:6" hidden="1" x14ac:dyDescent="0.2">
      <c r="A103" s="105">
        <v>39756</v>
      </c>
      <c r="B103" s="26" t="s">
        <v>646</v>
      </c>
      <c r="C103" s="25">
        <v>2</v>
      </c>
      <c r="D103" s="35">
        <v>3.16</v>
      </c>
      <c r="E103" s="224">
        <f t="shared" si="2"/>
        <v>6.32</v>
      </c>
      <c r="F103" s="224">
        <f t="shared" si="3"/>
        <v>63.850000000000016</v>
      </c>
    </row>
    <row r="104" spans="1:6" hidden="1" x14ac:dyDescent="0.2">
      <c r="A104" s="105">
        <v>39762</v>
      </c>
      <c r="B104" s="26" t="s">
        <v>206</v>
      </c>
      <c r="E104" s="224">
        <v>-37.67</v>
      </c>
      <c r="F104" s="224">
        <f t="shared" si="3"/>
        <v>26.180000000000014</v>
      </c>
    </row>
    <row r="105" spans="1:6" hidden="1" x14ac:dyDescent="0.2">
      <c r="A105" s="105">
        <v>39763</v>
      </c>
      <c r="B105" s="25" t="s">
        <v>648</v>
      </c>
      <c r="C105" s="25">
        <v>30</v>
      </c>
      <c r="D105" s="35">
        <v>0.08</v>
      </c>
      <c r="E105" s="224">
        <f t="shared" ref="E105:E144" si="4">D105*C105</f>
        <v>2.4</v>
      </c>
      <c r="F105" s="224">
        <f t="shared" si="3"/>
        <v>28.580000000000013</v>
      </c>
    </row>
    <row r="106" spans="1:6" hidden="1" x14ac:dyDescent="0.2">
      <c r="A106" s="105">
        <v>39763</v>
      </c>
      <c r="B106" s="25" t="s">
        <v>452</v>
      </c>
      <c r="C106" s="25">
        <v>2</v>
      </c>
      <c r="D106" s="35">
        <v>0.27</v>
      </c>
      <c r="E106" s="224">
        <f t="shared" si="4"/>
        <v>0.54</v>
      </c>
      <c r="F106" s="224">
        <f t="shared" si="3"/>
        <v>29.120000000000012</v>
      </c>
    </row>
    <row r="107" spans="1:6" hidden="1" x14ac:dyDescent="0.2">
      <c r="A107" s="105">
        <v>39782</v>
      </c>
      <c r="B107" s="25" t="s">
        <v>464</v>
      </c>
      <c r="C107" s="25">
        <v>50</v>
      </c>
      <c r="D107" s="35">
        <v>0.08</v>
      </c>
      <c r="E107" s="224">
        <f t="shared" si="4"/>
        <v>4</v>
      </c>
      <c r="F107" s="224">
        <f t="shared" si="3"/>
        <v>33.120000000000012</v>
      </c>
    </row>
    <row r="108" spans="1:6" hidden="1" x14ac:dyDescent="0.2">
      <c r="A108" s="105">
        <v>39782</v>
      </c>
      <c r="B108" s="25" t="s">
        <v>463</v>
      </c>
      <c r="C108" s="25">
        <v>30</v>
      </c>
      <c r="D108" s="35">
        <v>0.05</v>
      </c>
      <c r="E108" s="224">
        <f t="shared" si="4"/>
        <v>1.5</v>
      </c>
      <c r="F108" s="224">
        <f t="shared" si="3"/>
        <v>34.620000000000012</v>
      </c>
    </row>
    <row r="109" spans="1:6" hidden="1" x14ac:dyDescent="0.2">
      <c r="A109" s="105">
        <v>39782</v>
      </c>
      <c r="B109" s="25" t="s">
        <v>328</v>
      </c>
      <c r="C109" s="25">
        <v>6</v>
      </c>
      <c r="D109" s="35">
        <v>0.27</v>
      </c>
      <c r="E109" s="224">
        <f t="shared" si="4"/>
        <v>1.62</v>
      </c>
      <c r="F109" s="224">
        <f t="shared" si="3"/>
        <v>36.240000000000009</v>
      </c>
    </row>
    <row r="110" spans="1:6" hidden="1" x14ac:dyDescent="0.2">
      <c r="A110" s="105">
        <v>39791</v>
      </c>
      <c r="B110" s="84" t="s">
        <v>452</v>
      </c>
      <c r="C110" s="25">
        <v>2</v>
      </c>
      <c r="D110" s="35">
        <v>0.27</v>
      </c>
      <c r="E110" s="224">
        <f t="shared" si="4"/>
        <v>0.54</v>
      </c>
      <c r="F110" s="224">
        <f t="shared" si="3"/>
        <v>36.780000000000008</v>
      </c>
    </row>
    <row r="111" spans="1:6" hidden="1" x14ac:dyDescent="0.2">
      <c r="A111" s="105">
        <v>39791</v>
      </c>
      <c r="B111" s="84" t="s">
        <v>648</v>
      </c>
      <c r="C111" s="25">
        <v>30</v>
      </c>
      <c r="D111" s="35">
        <v>0.08</v>
      </c>
      <c r="E111" s="224">
        <f t="shared" si="4"/>
        <v>2.4</v>
      </c>
      <c r="F111" s="224">
        <f t="shared" si="3"/>
        <v>39.180000000000007</v>
      </c>
    </row>
    <row r="112" spans="1:6" hidden="1" x14ac:dyDescent="0.2">
      <c r="A112" s="105">
        <v>39792</v>
      </c>
      <c r="B112" s="84" t="s">
        <v>666</v>
      </c>
      <c r="C112" s="25">
        <v>5</v>
      </c>
      <c r="D112" s="35">
        <v>0.36</v>
      </c>
      <c r="E112" s="224">
        <f t="shared" si="4"/>
        <v>1.7999999999999998</v>
      </c>
      <c r="F112" s="224">
        <f t="shared" si="3"/>
        <v>40.980000000000004</v>
      </c>
    </row>
    <row r="113" spans="1:6" hidden="1" x14ac:dyDescent="0.2">
      <c r="A113" s="105">
        <v>39824</v>
      </c>
      <c r="B113" s="84" t="s">
        <v>695</v>
      </c>
      <c r="C113" s="25">
        <v>55</v>
      </c>
      <c r="D113" s="35">
        <v>0.08</v>
      </c>
      <c r="E113" s="224">
        <f t="shared" si="4"/>
        <v>4.4000000000000004</v>
      </c>
      <c r="F113" s="224">
        <f t="shared" si="3"/>
        <v>45.38</v>
      </c>
    </row>
    <row r="114" spans="1:6" hidden="1" x14ac:dyDescent="0.2">
      <c r="A114" s="105">
        <v>39824</v>
      </c>
      <c r="B114" s="84" t="s">
        <v>696</v>
      </c>
      <c r="C114" s="25">
        <v>55</v>
      </c>
      <c r="D114" s="35">
        <v>0.08</v>
      </c>
      <c r="E114" s="224">
        <f t="shared" si="4"/>
        <v>4.4000000000000004</v>
      </c>
      <c r="F114" s="224">
        <f t="shared" si="3"/>
        <v>49.78</v>
      </c>
    </row>
    <row r="115" spans="1:6" hidden="1" x14ac:dyDescent="0.2">
      <c r="A115" s="105">
        <v>39824</v>
      </c>
      <c r="B115" s="84" t="s">
        <v>697</v>
      </c>
      <c r="C115" s="25">
        <v>5</v>
      </c>
      <c r="D115" s="35">
        <v>0.08</v>
      </c>
      <c r="E115" s="224">
        <f t="shared" si="4"/>
        <v>0.4</v>
      </c>
      <c r="F115" s="224">
        <f t="shared" si="3"/>
        <v>50.18</v>
      </c>
    </row>
    <row r="116" spans="1:6" hidden="1" x14ac:dyDescent="0.2">
      <c r="A116" s="105">
        <v>39825</v>
      </c>
      <c r="B116" s="84" t="s">
        <v>699</v>
      </c>
      <c r="C116" s="25">
        <v>1</v>
      </c>
      <c r="D116" s="35">
        <v>-24</v>
      </c>
      <c r="E116" s="224">
        <f t="shared" si="4"/>
        <v>-24</v>
      </c>
      <c r="F116" s="224">
        <f t="shared" si="3"/>
        <v>26.18</v>
      </c>
    </row>
    <row r="117" spans="1:6" hidden="1" x14ac:dyDescent="0.2">
      <c r="A117" s="105">
        <v>39826</v>
      </c>
      <c r="B117" s="84" t="s">
        <v>700</v>
      </c>
      <c r="C117" s="25">
        <v>70</v>
      </c>
      <c r="D117" s="35">
        <v>0.05</v>
      </c>
      <c r="E117" s="224">
        <f t="shared" si="4"/>
        <v>3.5</v>
      </c>
      <c r="F117" s="224">
        <f t="shared" si="3"/>
        <v>29.68</v>
      </c>
    </row>
    <row r="118" spans="1:6" hidden="1" x14ac:dyDescent="0.2">
      <c r="A118" s="105">
        <v>39826</v>
      </c>
      <c r="B118" s="84" t="s">
        <v>701</v>
      </c>
      <c r="C118" s="25">
        <v>70</v>
      </c>
      <c r="D118" s="35">
        <v>0.05</v>
      </c>
      <c r="E118" s="224">
        <f t="shared" si="4"/>
        <v>3.5</v>
      </c>
      <c r="F118" s="224">
        <f t="shared" si="3"/>
        <v>33.18</v>
      </c>
    </row>
    <row r="119" spans="1:6" hidden="1" x14ac:dyDescent="0.2">
      <c r="A119" s="105">
        <v>39826</v>
      </c>
      <c r="B119" s="84" t="s">
        <v>702</v>
      </c>
      <c r="C119" s="25">
        <v>35</v>
      </c>
      <c r="D119" s="35">
        <v>0.08</v>
      </c>
      <c r="E119" s="224">
        <f t="shared" si="4"/>
        <v>2.8000000000000003</v>
      </c>
      <c r="F119" s="224">
        <f t="shared" si="3"/>
        <v>35.979999999999997</v>
      </c>
    </row>
    <row r="120" spans="1:6" hidden="1" x14ac:dyDescent="0.2">
      <c r="A120" s="105">
        <v>39826</v>
      </c>
      <c r="B120" s="84" t="s">
        <v>702</v>
      </c>
      <c r="C120" s="25">
        <v>35</v>
      </c>
      <c r="D120" s="35">
        <v>0.05</v>
      </c>
      <c r="E120" s="224">
        <f t="shared" si="4"/>
        <v>1.75</v>
      </c>
      <c r="F120" s="224">
        <f t="shared" si="3"/>
        <v>37.729999999999997</v>
      </c>
    </row>
    <row r="121" spans="1:6" hidden="1" x14ac:dyDescent="0.2">
      <c r="A121" s="105">
        <v>39826</v>
      </c>
      <c r="B121" s="84" t="s">
        <v>452</v>
      </c>
      <c r="C121" s="25">
        <v>2</v>
      </c>
      <c r="D121" s="35">
        <v>0.27</v>
      </c>
      <c r="E121" s="224">
        <f t="shared" si="4"/>
        <v>0.54</v>
      </c>
      <c r="F121" s="224">
        <f t="shared" si="3"/>
        <v>38.269999999999996</v>
      </c>
    </row>
    <row r="122" spans="1:6" hidden="1" x14ac:dyDescent="0.2">
      <c r="A122" s="105">
        <v>39826</v>
      </c>
      <c r="B122" s="25" t="s">
        <v>703</v>
      </c>
      <c r="C122" s="25">
        <v>1</v>
      </c>
      <c r="D122" s="35">
        <v>0.36</v>
      </c>
      <c r="E122" s="224">
        <f t="shared" si="4"/>
        <v>0.36</v>
      </c>
      <c r="F122" s="224">
        <f t="shared" si="3"/>
        <v>38.629999999999995</v>
      </c>
    </row>
    <row r="123" spans="1:6" hidden="1" x14ac:dyDescent="0.2">
      <c r="A123" s="105">
        <v>39836</v>
      </c>
      <c r="B123" s="25" t="s">
        <v>704</v>
      </c>
      <c r="C123" s="25">
        <v>1</v>
      </c>
      <c r="D123" s="35">
        <v>0.36</v>
      </c>
      <c r="E123" s="224">
        <f t="shared" si="4"/>
        <v>0.36</v>
      </c>
      <c r="F123" s="224">
        <f t="shared" si="3"/>
        <v>38.989999999999995</v>
      </c>
    </row>
    <row r="124" spans="1:6" hidden="1" x14ac:dyDescent="0.2">
      <c r="A124" s="105">
        <v>39839</v>
      </c>
      <c r="B124" s="25" t="s">
        <v>463</v>
      </c>
      <c r="C124" s="25">
        <v>35</v>
      </c>
      <c r="D124" s="35">
        <v>0.08</v>
      </c>
      <c r="E124" s="224">
        <f t="shared" si="4"/>
        <v>2.8000000000000003</v>
      </c>
      <c r="F124" s="224">
        <f t="shared" si="3"/>
        <v>41.789999999999992</v>
      </c>
    </row>
    <row r="125" spans="1:6" hidden="1" x14ac:dyDescent="0.2">
      <c r="A125" s="105">
        <v>39839</v>
      </c>
      <c r="B125" s="25" t="s">
        <v>328</v>
      </c>
      <c r="C125" s="25">
        <v>5</v>
      </c>
      <c r="D125" s="35">
        <v>0.27</v>
      </c>
      <c r="E125" s="224">
        <f t="shared" si="4"/>
        <v>1.35</v>
      </c>
      <c r="F125" s="224">
        <f t="shared" si="3"/>
        <v>43.139999999999993</v>
      </c>
    </row>
    <row r="126" spans="1:6" hidden="1" x14ac:dyDescent="0.2">
      <c r="A126" s="105">
        <v>39839</v>
      </c>
      <c r="B126" s="25" t="s">
        <v>464</v>
      </c>
      <c r="C126" s="25">
        <v>50</v>
      </c>
      <c r="D126" s="35">
        <v>0.08</v>
      </c>
      <c r="E126" s="224">
        <f t="shared" si="4"/>
        <v>4</v>
      </c>
      <c r="F126" s="224">
        <f t="shared" si="3"/>
        <v>47.139999999999993</v>
      </c>
    </row>
    <row r="127" spans="1:6" hidden="1" x14ac:dyDescent="0.2">
      <c r="A127" s="105">
        <v>39839</v>
      </c>
      <c r="B127" s="25" t="s">
        <v>705</v>
      </c>
      <c r="C127" s="25">
        <v>35</v>
      </c>
      <c r="D127" s="35">
        <v>0.08</v>
      </c>
      <c r="E127" s="224">
        <f t="shared" si="4"/>
        <v>2.8000000000000003</v>
      </c>
      <c r="F127" s="224">
        <f t="shared" si="3"/>
        <v>49.939999999999991</v>
      </c>
    </row>
    <row r="128" spans="1:6" hidden="1" x14ac:dyDescent="0.2">
      <c r="A128" s="105">
        <v>39839</v>
      </c>
      <c r="B128" s="25" t="s">
        <v>706</v>
      </c>
      <c r="C128" s="25">
        <v>50</v>
      </c>
      <c r="D128" s="35">
        <v>0.08</v>
      </c>
      <c r="E128" s="224">
        <f t="shared" si="4"/>
        <v>4</v>
      </c>
      <c r="F128" s="224">
        <f t="shared" si="3"/>
        <v>53.939999999999991</v>
      </c>
    </row>
    <row r="129" spans="1:6" hidden="1" x14ac:dyDescent="0.2">
      <c r="A129" s="105">
        <v>39839</v>
      </c>
      <c r="B129" s="25" t="s">
        <v>707</v>
      </c>
      <c r="C129" s="25">
        <v>100</v>
      </c>
      <c r="D129" s="35">
        <v>0.05</v>
      </c>
      <c r="E129" s="224">
        <f t="shared" si="4"/>
        <v>5</v>
      </c>
      <c r="F129" s="224">
        <f t="shared" si="3"/>
        <v>58.939999999999991</v>
      </c>
    </row>
    <row r="130" spans="1:6" hidden="1" x14ac:dyDescent="0.2">
      <c r="A130" s="105">
        <v>39869</v>
      </c>
      <c r="B130" s="25" t="s">
        <v>710</v>
      </c>
      <c r="C130" s="25">
        <v>6</v>
      </c>
      <c r="D130" s="35">
        <v>0.27</v>
      </c>
      <c r="E130" s="224">
        <f t="shared" si="4"/>
        <v>1.62</v>
      </c>
      <c r="F130" s="224">
        <f t="shared" si="3"/>
        <v>60.559999999999988</v>
      </c>
    </row>
    <row r="131" spans="1:6" hidden="1" x14ac:dyDescent="0.2">
      <c r="A131" s="105">
        <v>39869</v>
      </c>
      <c r="B131" s="25" t="s">
        <v>463</v>
      </c>
      <c r="C131" s="25">
        <v>30</v>
      </c>
      <c r="D131" s="35">
        <v>0.08</v>
      </c>
      <c r="E131" s="224">
        <f t="shared" si="4"/>
        <v>2.4</v>
      </c>
      <c r="F131" s="224">
        <f t="shared" si="3"/>
        <v>62.959999999999987</v>
      </c>
    </row>
    <row r="132" spans="1:6" hidden="1" x14ac:dyDescent="0.2">
      <c r="A132" s="105">
        <v>39869</v>
      </c>
      <c r="B132" s="25" t="s">
        <v>648</v>
      </c>
      <c r="C132" s="25">
        <v>30</v>
      </c>
      <c r="D132" s="35">
        <v>0.08</v>
      </c>
      <c r="E132" s="224">
        <f t="shared" si="4"/>
        <v>2.4</v>
      </c>
      <c r="F132" s="224">
        <f t="shared" si="3"/>
        <v>65.359999999999985</v>
      </c>
    </row>
    <row r="133" spans="1:6" hidden="1" x14ac:dyDescent="0.2">
      <c r="A133" s="105">
        <v>39869</v>
      </c>
      <c r="B133" s="25" t="s">
        <v>464</v>
      </c>
      <c r="C133" s="25">
        <v>50</v>
      </c>
      <c r="D133" s="35">
        <v>0.08</v>
      </c>
      <c r="E133" s="224">
        <f t="shared" si="4"/>
        <v>4</v>
      </c>
      <c r="F133" s="224">
        <f t="shared" ref="F133:F156" si="5">F132+E133</f>
        <v>69.359999999999985</v>
      </c>
    </row>
    <row r="134" spans="1:6" hidden="1" x14ac:dyDescent="0.2">
      <c r="A134" s="105">
        <v>39869</v>
      </c>
      <c r="B134" s="25" t="s">
        <v>711</v>
      </c>
      <c r="C134" s="25">
        <v>50</v>
      </c>
      <c r="D134" s="35">
        <v>0.05</v>
      </c>
      <c r="E134" s="224">
        <f t="shared" si="4"/>
        <v>2.5</v>
      </c>
      <c r="F134" s="224">
        <f t="shared" si="5"/>
        <v>71.859999999999985</v>
      </c>
    </row>
    <row r="135" spans="1:6" hidden="1" x14ac:dyDescent="0.2">
      <c r="A135" s="105">
        <v>39869</v>
      </c>
      <c r="B135" s="25" t="s">
        <v>712</v>
      </c>
      <c r="C135" s="25">
        <v>50</v>
      </c>
      <c r="D135" s="35">
        <v>0.08</v>
      </c>
      <c r="E135" s="224">
        <f t="shared" si="4"/>
        <v>4</v>
      </c>
      <c r="F135" s="224">
        <f t="shared" si="5"/>
        <v>75.859999999999985</v>
      </c>
    </row>
    <row r="136" spans="1:6" hidden="1" x14ac:dyDescent="0.2">
      <c r="A136" s="105">
        <v>39892</v>
      </c>
      <c r="B136" s="25" t="s">
        <v>463</v>
      </c>
      <c r="C136" s="25">
        <v>36</v>
      </c>
      <c r="D136" s="35">
        <v>0.05</v>
      </c>
      <c r="E136" s="224">
        <f t="shared" si="4"/>
        <v>1.8</v>
      </c>
      <c r="F136" s="224">
        <f t="shared" si="5"/>
        <v>77.659999999999982</v>
      </c>
    </row>
    <row r="137" spans="1:6" hidden="1" x14ac:dyDescent="0.2">
      <c r="A137" s="105">
        <v>39892</v>
      </c>
      <c r="B137" s="25" t="s">
        <v>702</v>
      </c>
      <c r="C137" s="25">
        <v>36</v>
      </c>
      <c r="D137" s="35">
        <v>0.08</v>
      </c>
      <c r="E137" s="224">
        <f t="shared" si="4"/>
        <v>2.88</v>
      </c>
      <c r="F137" s="224">
        <f t="shared" si="5"/>
        <v>80.539999999999978</v>
      </c>
    </row>
    <row r="138" spans="1:6" hidden="1" x14ac:dyDescent="0.2">
      <c r="A138" s="105">
        <v>39892</v>
      </c>
      <c r="B138" s="25" t="s">
        <v>719</v>
      </c>
      <c r="C138" s="25">
        <v>59</v>
      </c>
      <c r="D138" s="35">
        <v>0.08</v>
      </c>
      <c r="E138" s="224">
        <f t="shared" si="4"/>
        <v>4.72</v>
      </c>
      <c r="F138" s="224">
        <f t="shared" si="5"/>
        <v>85.259999999999977</v>
      </c>
    </row>
    <row r="139" spans="1:6" hidden="1" x14ac:dyDescent="0.2">
      <c r="A139" s="105">
        <v>39892</v>
      </c>
      <c r="B139" s="25" t="s">
        <v>711</v>
      </c>
      <c r="C139" s="25">
        <v>59</v>
      </c>
      <c r="D139" s="35">
        <v>0.05</v>
      </c>
      <c r="E139" s="224">
        <f t="shared" si="4"/>
        <v>2.95</v>
      </c>
      <c r="F139" s="224">
        <f t="shared" si="5"/>
        <v>88.20999999999998</v>
      </c>
    </row>
    <row r="140" spans="1:6" hidden="1" x14ac:dyDescent="0.2">
      <c r="A140" s="105">
        <v>39892</v>
      </c>
      <c r="B140" s="25" t="s">
        <v>712</v>
      </c>
      <c r="C140" s="25">
        <v>59</v>
      </c>
      <c r="D140" s="35">
        <v>0.08</v>
      </c>
      <c r="E140" s="224">
        <f t="shared" si="4"/>
        <v>4.72</v>
      </c>
      <c r="F140" s="224">
        <f t="shared" si="5"/>
        <v>92.929999999999978</v>
      </c>
    </row>
    <row r="141" spans="1:6" hidden="1" x14ac:dyDescent="0.2">
      <c r="A141" s="105">
        <v>39892</v>
      </c>
      <c r="B141" s="25" t="s">
        <v>720</v>
      </c>
      <c r="C141" s="25">
        <v>59</v>
      </c>
      <c r="D141" s="35">
        <v>0.03</v>
      </c>
      <c r="E141" s="224">
        <f t="shared" si="4"/>
        <v>1.77</v>
      </c>
      <c r="F141" s="224">
        <f t="shared" si="5"/>
        <v>94.699999999999974</v>
      </c>
    </row>
    <row r="142" spans="1:6" hidden="1" x14ac:dyDescent="0.2">
      <c r="A142" s="105">
        <v>39892</v>
      </c>
      <c r="B142" s="25" t="s">
        <v>328</v>
      </c>
      <c r="C142" s="25">
        <v>59</v>
      </c>
      <c r="D142" s="35">
        <v>0.27</v>
      </c>
      <c r="E142" s="224">
        <f t="shared" si="4"/>
        <v>15.930000000000001</v>
      </c>
      <c r="F142" s="224">
        <f t="shared" si="5"/>
        <v>110.62999999999998</v>
      </c>
    </row>
    <row r="143" spans="1:6" hidden="1" x14ac:dyDescent="0.2">
      <c r="A143" s="105">
        <v>39909</v>
      </c>
      <c r="B143" s="25" t="s">
        <v>699</v>
      </c>
      <c r="C143" s="25">
        <v>1</v>
      </c>
      <c r="D143" s="35">
        <v>-59.25</v>
      </c>
      <c r="E143" s="224">
        <f t="shared" si="4"/>
        <v>-59.25</v>
      </c>
      <c r="F143" s="224">
        <f t="shared" si="5"/>
        <v>51.379999999999981</v>
      </c>
    </row>
    <row r="144" spans="1:6" hidden="1" x14ac:dyDescent="0.2">
      <c r="B144" s="84" t="s">
        <v>736</v>
      </c>
      <c r="C144" s="25">
        <v>1</v>
      </c>
      <c r="D144" s="35">
        <v>-51.38</v>
      </c>
      <c r="E144" s="224">
        <f t="shared" si="4"/>
        <v>-51.38</v>
      </c>
      <c r="F144" s="224">
        <f t="shared" si="5"/>
        <v>0</v>
      </c>
    </row>
    <row r="145" spans="1:6" hidden="1" x14ac:dyDescent="0.2">
      <c r="A145" s="105">
        <v>39922</v>
      </c>
      <c r="B145" s="25" t="s">
        <v>338</v>
      </c>
      <c r="C145" s="25">
        <v>12</v>
      </c>
      <c r="D145" s="35">
        <v>0.1</v>
      </c>
      <c r="E145" s="224">
        <f t="shared" ref="E145:E156" si="6">IF(C145&gt;0,D145*C145,"")</f>
        <v>1.2000000000000002</v>
      </c>
      <c r="F145" s="224">
        <f t="shared" si="5"/>
        <v>1.2000000000000002</v>
      </c>
    </row>
    <row r="146" spans="1:6" hidden="1" x14ac:dyDescent="0.2">
      <c r="A146" s="105">
        <v>39922</v>
      </c>
      <c r="B146" s="25" t="s">
        <v>726</v>
      </c>
      <c r="C146" s="25">
        <v>1</v>
      </c>
      <c r="D146" s="35">
        <v>1</v>
      </c>
      <c r="E146" s="224">
        <f t="shared" si="6"/>
        <v>1</v>
      </c>
      <c r="F146" s="224">
        <f t="shared" si="5"/>
        <v>2.2000000000000002</v>
      </c>
    </row>
    <row r="147" spans="1:6" hidden="1" x14ac:dyDescent="0.2">
      <c r="A147" s="105">
        <v>39926</v>
      </c>
      <c r="B147" s="25" t="s">
        <v>728</v>
      </c>
      <c r="C147" s="25">
        <v>2</v>
      </c>
      <c r="D147" s="35">
        <v>0.05</v>
      </c>
      <c r="E147" s="224">
        <f t="shared" si="6"/>
        <v>0.1</v>
      </c>
      <c r="F147" s="224">
        <f t="shared" si="5"/>
        <v>2.3000000000000003</v>
      </c>
    </row>
    <row r="148" spans="1:6" hidden="1" x14ac:dyDescent="0.2">
      <c r="A148" s="105">
        <v>39926</v>
      </c>
      <c r="B148" s="25" t="s">
        <v>729</v>
      </c>
      <c r="C148" s="25">
        <v>1</v>
      </c>
      <c r="D148" s="35">
        <v>0.39</v>
      </c>
      <c r="E148" s="224">
        <f t="shared" si="6"/>
        <v>0.39</v>
      </c>
      <c r="F148" s="224">
        <f t="shared" si="5"/>
        <v>2.6900000000000004</v>
      </c>
    </row>
    <row r="149" spans="1:6" hidden="1" x14ac:dyDescent="0.2">
      <c r="A149" s="105">
        <v>39926</v>
      </c>
      <c r="B149" s="25" t="s">
        <v>730</v>
      </c>
      <c r="C149" s="25">
        <v>8</v>
      </c>
      <c r="D149" s="35">
        <v>0.05</v>
      </c>
      <c r="E149" s="224">
        <f t="shared" si="6"/>
        <v>0.4</v>
      </c>
      <c r="F149" s="224">
        <f t="shared" si="5"/>
        <v>3.0900000000000003</v>
      </c>
    </row>
    <row r="150" spans="1:6" hidden="1" x14ac:dyDescent="0.2">
      <c r="A150" s="105">
        <v>39926</v>
      </c>
      <c r="B150" s="25" t="s">
        <v>731</v>
      </c>
      <c r="C150" s="25">
        <v>2</v>
      </c>
      <c r="D150" s="35">
        <v>0.05</v>
      </c>
      <c r="E150" s="224">
        <f t="shared" si="6"/>
        <v>0.1</v>
      </c>
      <c r="F150" s="224">
        <f t="shared" si="5"/>
        <v>3.1900000000000004</v>
      </c>
    </row>
    <row r="151" spans="1:6" hidden="1" x14ac:dyDescent="0.2">
      <c r="A151" s="105">
        <v>39926</v>
      </c>
      <c r="B151" s="25" t="s">
        <v>732</v>
      </c>
      <c r="C151" s="25">
        <v>1</v>
      </c>
      <c r="D151" s="35">
        <v>0.39</v>
      </c>
      <c r="E151" s="224">
        <f t="shared" si="6"/>
        <v>0.39</v>
      </c>
      <c r="F151" s="224">
        <f t="shared" si="5"/>
        <v>3.5800000000000005</v>
      </c>
    </row>
    <row r="152" spans="1:6" hidden="1" x14ac:dyDescent="0.2">
      <c r="A152" s="105">
        <v>39930</v>
      </c>
      <c r="B152" s="25" t="s">
        <v>463</v>
      </c>
      <c r="C152" s="25">
        <v>35</v>
      </c>
      <c r="D152" s="35">
        <v>0.05</v>
      </c>
      <c r="E152" s="224">
        <f t="shared" si="6"/>
        <v>1.75</v>
      </c>
      <c r="F152" s="224">
        <f t="shared" si="5"/>
        <v>5.33</v>
      </c>
    </row>
    <row r="153" spans="1:6" hidden="1" x14ac:dyDescent="0.2">
      <c r="A153" s="105">
        <v>39934</v>
      </c>
      <c r="B153" s="25" t="s">
        <v>734</v>
      </c>
      <c r="C153" s="25">
        <v>1</v>
      </c>
      <c r="D153" s="35">
        <v>26.91</v>
      </c>
      <c r="E153" s="224">
        <f t="shared" si="6"/>
        <v>26.91</v>
      </c>
      <c r="F153" s="224">
        <f t="shared" si="5"/>
        <v>32.24</v>
      </c>
    </row>
    <row r="154" spans="1:6" hidden="1" x14ac:dyDescent="0.2">
      <c r="A154" s="105">
        <v>39930</v>
      </c>
      <c r="B154" s="25" t="s">
        <v>648</v>
      </c>
      <c r="C154" s="25">
        <v>35</v>
      </c>
      <c r="D154" s="35">
        <v>0.08</v>
      </c>
      <c r="E154" s="224">
        <f t="shared" si="6"/>
        <v>2.8000000000000003</v>
      </c>
      <c r="F154" s="224">
        <f t="shared" si="5"/>
        <v>35.04</v>
      </c>
    </row>
    <row r="155" spans="1:6" hidden="1" x14ac:dyDescent="0.2">
      <c r="A155" s="105">
        <v>39930</v>
      </c>
      <c r="B155" s="25" t="s">
        <v>464</v>
      </c>
      <c r="C155" s="25">
        <v>25</v>
      </c>
      <c r="D155" s="35">
        <v>0.08</v>
      </c>
      <c r="E155" s="224">
        <f t="shared" si="6"/>
        <v>2</v>
      </c>
      <c r="F155" s="224">
        <f t="shared" si="5"/>
        <v>37.04</v>
      </c>
    </row>
    <row r="156" spans="1:6" hidden="1" x14ac:dyDescent="0.2">
      <c r="A156" s="105">
        <v>39930</v>
      </c>
      <c r="B156" s="25" t="s">
        <v>328</v>
      </c>
      <c r="C156" s="25">
        <v>57</v>
      </c>
      <c r="D156" s="35">
        <v>0.36</v>
      </c>
      <c r="E156" s="224">
        <f t="shared" si="6"/>
        <v>20.52</v>
      </c>
      <c r="F156" s="224">
        <f t="shared" si="5"/>
        <v>57.56</v>
      </c>
    </row>
    <row r="157" spans="1:6" hidden="1" x14ac:dyDescent="0.2">
      <c r="A157" s="105">
        <v>39944</v>
      </c>
      <c r="B157" s="25" t="s">
        <v>744</v>
      </c>
      <c r="C157" s="25">
        <v>1</v>
      </c>
      <c r="D157" s="35">
        <v>-57.56</v>
      </c>
      <c r="E157" s="224">
        <f>IF(C157&gt;0,D157*C157,"")</f>
        <v>-57.56</v>
      </c>
      <c r="F157" s="224">
        <f>IF(C157&gt;0,F156+E157,"")</f>
        <v>0</v>
      </c>
    </row>
    <row r="158" spans="1:6" hidden="1" x14ac:dyDescent="0.2">
      <c r="A158" s="105">
        <v>39945</v>
      </c>
      <c r="B158" s="25" t="s">
        <v>760</v>
      </c>
      <c r="C158" s="25">
        <v>1</v>
      </c>
      <c r="D158" s="35">
        <v>0.3</v>
      </c>
      <c r="E158" s="224">
        <f t="shared" ref="E158:E222" si="7">IF(C158&gt;0,D158*C158,"")</f>
        <v>0.3</v>
      </c>
      <c r="F158" s="224">
        <f t="shared" ref="F158:F221" si="8">IF(C158&gt;0,F157+E158,"")</f>
        <v>0.3</v>
      </c>
    </row>
    <row r="159" spans="1:6" hidden="1" x14ac:dyDescent="0.2">
      <c r="A159" s="105">
        <v>39945</v>
      </c>
      <c r="B159" s="25" t="s">
        <v>761</v>
      </c>
      <c r="C159" s="25">
        <v>1</v>
      </c>
      <c r="D159" s="35">
        <v>0.39</v>
      </c>
      <c r="E159" s="224">
        <f t="shared" si="7"/>
        <v>0.39</v>
      </c>
      <c r="F159" s="224">
        <f t="shared" si="8"/>
        <v>0.69</v>
      </c>
    </row>
    <row r="160" spans="1:6" hidden="1" x14ac:dyDescent="0.2">
      <c r="A160" s="105">
        <v>39959</v>
      </c>
      <c r="B160" s="25" t="s">
        <v>463</v>
      </c>
      <c r="C160" s="25">
        <v>33</v>
      </c>
      <c r="D160" s="35">
        <v>0.05</v>
      </c>
      <c r="E160" s="224">
        <f t="shared" si="7"/>
        <v>1.6500000000000001</v>
      </c>
      <c r="F160" s="224">
        <f t="shared" si="8"/>
        <v>2.34</v>
      </c>
    </row>
    <row r="161" spans="1:6" hidden="1" x14ac:dyDescent="0.2">
      <c r="A161" s="105">
        <v>39959</v>
      </c>
      <c r="B161" s="25" t="s">
        <v>464</v>
      </c>
      <c r="C161" s="25">
        <v>21</v>
      </c>
      <c r="D161" s="35">
        <v>0.08</v>
      </c>
      <c r="E161" s="224">
        <f t="shared" si="7"/>
        <v>1.68</v>
      </c>
      <c r="F161" s="224">
        <f t="shared" si="8"/>
        <v>4.0199999999999996</v>
      </c>
    </row>
    <row r="162" spans="1:6" hidden="1" x14ac:dyDescent="0.2">
      <c r="A162" s="105">
        <v>39959</v>
      </c>
      <c r="B162" s="25" t="s">
        <v>328</v>
      </c>
      <c r="C162" s="25">
        <v>55</v>
      </c>
      <c r="D162" s="35">
        <v>0.3</v>
      </c>
      <c r="E162" s="224">
        <f t="shared" si="7"/>
        <v>16.5</v>
      </c>
      <c r="F162" s="224">
        <f t="shared" si="8"/>
        <v>20.52</v>
      </c>
    </row>
    <row r="163" spans="1:6" hidden="1" x14ac:dyDescent="0.2">
      <c r="A163" s="105">
        <v>39969</v>
      </c>
      <c r="B163" s="84" t="s">
        <v>765</v>
      </c>
      <c r="C163" s="25">
        <v>1</v>
      </c>
      <c r="D163" s="35">
        <v>0.05</v>
      </c>
      <c r="E163" s="224">
        <f t="shared" si="7"/>
        <v>0.05</v>
      </c>
      <c r="F163" s="224">
        <f t="shared" si="8"/>
        <v>20.57</v>
      </c>
    </row>
    <row r="164" spans="1:6" hidden="1" x14ac:dyDescent="0.2">
      <c r="A164" s="105">
        <v>39969</v>
      </c>
      <c r="B164" s="26" t="s">
        <v>766</v>
      </c>
      <c r="C164" s="25">
        <v>1</v>
      </c>
      <c r="D164" s="35">
        <v>0.08</v>
      </c>
      <c r="E164" s="224">
        <f t="shared" si="7"/>
        <v>0.08</v>
      </c>
      <c r="F164" s="224">
        <f t="shared" si="8"/>
        <v>20.65</v>
      </c>
    </row>
    <row r="165" spans="1:6" hidden="1" x14ac:dyDescent="0.2">
      <c r="A165" s="105">
        <v>39969</v>
      </c>
      <c r="B165" s="26" t="s">
        <v>648</v>
      </c>
      <c r="C165" s="25">
        <v>33</v>
      </c>
      <c r="D165" s="35">
        <v>0.08</v>
      </c>
      <c r="E165" s="224">
        <f t="shared" si="7"/>
        <v>2.64</v>
      </c>
      <c r="F165" s="224">
        <f t="shared" si="8"/>
        <v>23.29</v>
      </c>
    </row>
    <row r="166" spans="1:6" hidden="1" x14ac:dyDescent="0.2">
      <c r="A166" s="105">
        <v>39994</v>
      </c>
      <c r="B166" s="26" t="s">
        <v>328</v>
      </c>
      <c r="C166" s="25">
        <v>55</v>
      </c>
      <c r="D166" s="35">
        <v>0.3</v>
      </c>
      <c r="E166" s="224">
        <f t="shared" si="7"/>
        <v>16.5</v>
      </c>
      <c r="F166" s="224">
        <f t="shared" si="8"/>
        <v>39.79</v>
      </c>
    </row>
    <row r="167" spans="1:6" hidden="1" x14ac:dyDescent="0.2">
      <c r="A167" s="105">
        <v>39994</v>
      </c>
      <c r="B167" s="26" t="s">
        <v>463</v>
      </c>
      <c r="C167" s="25">
        <v>33</v>
      </c>
      <c r="D167" s="35">
        <v>0.05</v>
      </c>
      <c r="E167" s="224">
        <f t="shared" si="7"/>
        <v>1.6500000000000001</v>
      </c>
      <c r="F167" s="224">
        <f t="shared" si="8"/>
        <v>41.44</v>
      </c>
    </row>
    <row r="168" spans="1:6" hidden="1" x14ac:dyDescent="0.2">
      <c r="A168" s="105">
        <v>40008</v>
      </c>
      <c r="B168" s="26" t="s">
        <v>464</v>
      </c>
      <c r="C168" s="25">
        <v>20</v>
      </c>
      <c r="D168" s="35">
        <v>0.08</v>
      </c>
      <c r="E168" s="224">
        <f t="shared" si="7"/>
        <v>1.6</v>
      </c>
      <c r="F168" s="224">
        <f t="shared" si="8"/>
        <v>43.04</v>
      </c>
    </row>
    <row r="169" spans="1:6" hidden="1" x14ac:dyDescent="0.2">
      <c r="A169" s="105">
        <v>40008</v>
      </c>
      <c r="B169" s="26" t="s">
        <v>784</v>
      </c>
      <c r="C169" s="25">
        <v>1</v>
      </c>
      <c r="D169" s="35">
        <v>0.39</v>
      </c>
      <c r="E169" s="224">
        <f t="shared" si="7"/>
        <v>0.39</v>
      </c>
      <c r="F169" s="224">
        <f t="shared" si="8"/>
        <v>43.43</v>
      </c>
    </row>
    <row r="170" spans="1:6" hidden="1" x14ac:dyDescent="0.2">
      <c r="A170" s="105">
        <v>40008</v>
      </c>
      <c r="B170" s="26" t="s">
        <v>223</v>
      </c>
      <c r="C170" s="25">
        <v>17</v>
      </c>
      <c r="D170" s="35">
        <v>0.3</v>
      </c>
      <c r="E170" s="224">
        <f t="shared" si="7"/>
        <v>5.0999999999999996</v>
      </c>
      <c r="F170" s="224">
        <f t="shared" si="8"/>
        <v>48.53</v>
      </c>
    </row>
    <row r="171" spans="1:6" hidden="1" x14ac:dyDescent="0.2">
      <c r="A171" s="105">
        <v>40009</v>
      </c>
      <c r="B171" s="26" t="s">
        <v>785</v>
      </c>
      <c r="C171" s="25">
        <v>1</v>
      </c>
      <c r="D171" s="35">
        <v>0.39</v>
      </c>
      <c r="E171" s="224">
        <f t="shared" si="7"/>
        <v>0.39</v>
      </c>
      <c r="F171" s="224">
        <f t="shared" si="8"/>
        <v>48.92</v>
      </c>
    </row>
    <row r="172" spans="1:6" hidden="1" x14ac:dyDescent="0.2">
      <c r="A172" s="105">
        <v>40021</v>
      </c>
      <c r="B172" s="26" t="s">
        <v>463</v>
      </c>
      <c r="C172" s="25">
        <v>38</v>
      </c>
      <c r="D172" s="35">
        <v>0.05</v>
      </c>
      <c r="E172" s="224">
        <f t="shared" si="7"/>
        <v>1.9000000000000001</v>
      </c>
      <c r="F172" s="224">
        <f t="shared" si="8"/>
        <v>50.82</v>
      </c>
    </row>
    <row r="173" spans="1:6" hidden="1" x14ac:dyDescent="0.2">
      <c r="A173" s="105">
        <v>40021</v>
      </c>
      <c r="B173" s="26" t="s">
        <v>648</v>
      </c>
      <c r="C173" s="25">
        <v>38</v>
      </c>
      <c r="D173" s="35">
        <v>0.08</v>
      </c>
      <c r="E173" s="224">
        <f t="shared" si="7"/>
        <v>3.04</v>
      </c>
      <c r="F173" s="224">
        <f t="shared" si="8"/>
        <v>53.86</v>
      </c>
    </row>
    <row r="174" spans="1:6" hidden="1" x14ac:dyDescent="0.2">
      <c r="A174" s="105">
        <v>40021</v>
      </c>
      <c r="B174" s="26" t="s">
        <v>328</v>
      </c>
      <c r="C174" s="25">
        <v>35</v>
      </c>
      <c r="D174" s="35">
        <v>0.3</v>
      </c>
      <c r="E174" s="224">
        <f t="shared" si="7"/>
        <v>10.5</v>
      </c>
      <c r="F174" s="224">
        <f t="shared" si="8"/>
        <v>64.36</v>
      </c>
    </row>
    <row r="175" spans="1:6" hidden="1" x14ac:dyDescent="0.2">
      <c r="A175" s="105">
        <v>40021</v>
      </c>
      <c r="B175" s="26" t="s">
        <v>786</v>
      </c>
      <c r="C175" s="25">
        <v>1</v>
      </c>
      <c r="D175" s="35">
        <v>0.3</v>
      </c>
      <c r="E175" s="224">
        <f t="shared" si="7"/>
        <v>0.3</v>
      </c>
      <c r="F175" s="224">
        <f t="shared" si="8"/>
        <v>64.66</v>
      </c>
    </row>
    <row r="176" spans="1:6" hidden="1" x14ac:dyDescent="0.2">
      <c r="A176" s="105">
        <v>40035</v>
      </c>
      <c r="B176" s="26" t="s">
        <v>744</v>
      </c>
      <c r="C176" s="25">
        <v>1</v>
      </c>
      <c r="D176" s="35">
        <v>-64.66</v>
      </c>
      <c r="E176" s="224">
        <f t="shared" si="7"/>
        <v>-64.66</v>
      </c>
      <c r="F176" s="224">
        <f t="shared" si="8"/>
        <v>0</v>
      </c>
    </row>
    <row r="177" spans="1:6" hidden="1" x14ac:dyDescent="0.2">
      <c r="A177" s="105">
        <v>40037</v>
      </c>
      <c r="B177" s="26" t="s">
        <v>464</v>
      </c>
      <c r="C177" s="25">
        <v>20</v>
      </c>
      <c r="D177" s="35">
        <v>0.08</v>
      </c>
      <c r="E177" s="224">
        <f t="shared" si="7"/>
        <v>1.6</v>
      </c>
      <c r="F177" s="224">
        <f>IF(C177&gt;0,F176+E177,"")</f>
        <v>1.6</v>
      </c>
    </row>
    <row r="178" spans="1:6" hidden="1" x14ac:dyDescent="0.2">
      <c r="A178" s="105">
        <v>40037</v>
      </c>
      <c r="B178" s="26" t="s">
        <v>223</v>
      </c>
      <c r="C178" s="25">
        <v>15</v>
      </c>
      <c r="D178" s="35">
        <v>0.3</v>
      </c>
      <c r="E178" s="224">
        <f t="shared" si="7"/>
        <v>4.5</v>
      </c>
      <c r="F178" s="224">
        <f t="shared" si="8"/>
        <v>6.1</v>
      </c>
    </row>
    <row r="179" spans="1:6" hidden="1" x14ac:dyDescent="0.2">
      <c r="A179" s="105">
        <v>40056</v>
      </c>
      <c r="B179" s="26" t="s">
        <v>648</v>
      </c>
      <c r="C179" s="25">
        <v>35</v>
      </c>
      <c r="D179" s="35">
        <v>0.08</v>
      </c>
      <c r="E179" s="224">
        <f t="shared" si="7"/>
        <v>2.8000000000000003</v>
      </c>
      <c r="F179" s="224">
        <f t="shared" si="8"/>
        <v>8.9</v>
      </c>
    </row>
    <row r="180" spans="1:6" hidden="1" x14ac:dyDescent="0.2">
      <c r="A180" s="105">
        <v>40058</v>
      </c>
      <c r="B180" s="26" t="s">
        <v>518</v>
      </c>
      <c r="C180" s="25">
        <v>70</v>
      </c>
      <c r="D180" s="35">
        <v>0.05</v>
      </c>
      <c r="E180" s="224">
        <f t="shared" si="7"/>
        <v>3.5</v>
      </c>
      <c r="F180" s="224">
        <f t="shared" si="8"/>
        <v>12.4</v>
      </c>
    </row>
    <row r="181" spans="1:6" hidden="1" x14ac:dyDescent="0.2">
      <c r="A181" s="105">
        <v>40058</v>
      </c>
      <c r="B181" s="26" t="s">
        <v>328</v>
      </c>
      <c r="C181" s="25">
        <v>35</v>
      </c>
      <c r="D181" s="35">
        <v>0.3</v>
      </c>
      <c r="E181" s="224">
        <f t="shared" si="7"/>
        <v>10.5</v>
      </c>
      <c r="F181" s="224">
        <f t="shared" si="8"/>
        <v>22.9</v>
      </c>
    </row>
    <row r="182" spans="1:6" hidden="1" x14ac:dyDescent="0.2">
      <c r="A182" s="105">
        <v>40060</v>
      </c>
      <c r="B182" s="26" t="s">
        <v>328</v>
      </c>
      <c r="C182" s="25">
        <v>1</v>
      </c>
      <c r="D182" s="35">
        <v>0.3</v>
      </c>
      <c r="E182" s="224">
        <f t="shared" si="7"/>
        <v>0.3</v>
      </c>
      <c r="F182" s="224">
        <f t="shared" si="8"/>
        <v>23.2</v>
      </c>
    </row>
    <row r="183" spans="1:6" hidden="1" x14ac:dyDescent="0.2">
      <c r="A183" s="105">
        <v>40060</v>
      </c>
      <c r="B183" s="26" t="s">
        <v>328</v>
      </c>
      <c r="C183" s="25">
        <v>1</v>
      </c>
      <c r="D183" s="35">
        <v>39</v>
      </c>
      <c r="E183" s="224">
        <f t="shared" si="7"/>
        <v>39</v>
      </c>
      <c r="F183" s="224">
        <f t="shared" si="8"/>
        <v>62.2</v>
      </c>
    </row>
    <row r="184" spans="1:6" hidden="1" x14ac:dyDescent="0.2">
      <c r="A184" s="105">
        <v>40070</v>
      </c>
      <c r="B184" s="26" t="s">
        <v>719</v>
      </c>
      <c r="C184" s="25">
        <v>19</v>
      </c>
      <c r="D184" s="35">
        <v>0.08</v>
      </c>
      <c r="E184" s="224">
        <f t="shared" si="7"/>
        <v>1.52</v>
      </c>
      <c r="F184" s="224">
        <f t="shared" si="8"/>
        <v>63.720000000000006</v>
      </c>
    </row>
    <row r="185" spans="1:6" hidden="1" x14ac:dyDescent="0.2">
      <c r="A185" s="105">
        <v>40070</v>
      </c>
      <c r="B185" s="26" t="s">
        <v>789</v>
      </c>
      <c r="C185" s="25">
        <v>19</v>
      </c>
      <c r="D185" s="35">
        <v>0.1</v>
      </c>
      <c r="E185" s="224">
        <f t="shared" si="7"/>
        <v>1.9000000000000001</v>
      </c>
      <c r="F185" s="224">
        <f t="shared" si="8"/>
        <v>65.62</v>
      </c>
    </row>
    <row r="186" spans="1:6" hidden="1" x14ac:dyDescent="0.2">
      <c r="A186" s="105">
        <v>40071</v>
      </c>
      <c r="B186" s="26" t="s">
        <v>799</v>
      </c>
      <c r="C186" s="25">
        <v>6</v>
      </c>
      <c r="D186" s="35">
        <v>0.05</v>
      </c>
      <c r="E186" s="224">
        <f t="shared" si="7"/>
        <v>0.30000000000000004</v>
      </c>
      <c r="F186" s="224">
        <f t="shared" si="8"/>
        <v>65.92</v>
      </c>
    </row>
    <row r="187" spans="1:6" hidden="1" x14ac:dyDescent="0.2">
      <c r="A187" s="105">
        <v>40071</v>
      </c>
      <c r="B187" s="26" t="s">
        <v>328</v>
      </c>
      <c r="C187" s="25">
        <v>2</v>
      </c>
      <c r="D187" s="35">
        <v>0.39</v>
      </c>
      <c r="E187" s="224">
        <f t="shared" si="7"/>
        <v>0.78</v>
      </c>
      <c r="F187" s="224">
        <f t="shared" si="8"/>
        <v>66.7</v>
      </c>
    </row>
    <row r="188" spans="1:6" hidden="1" x14ac:dyDescent="0.2">
      <c r="A188" s="105">
        <v>40072</v>
      </c>
      <c r="B188" s="26" t="s">
        <v>223</v>
      </c>
      <c r="C188" s="25">
        <v>14</v>
      </c>
      <c r="D188" s="35">
        <v>0.3</v>
      </c>
      <c r="E188" s="224">
        <f t="shared" si="7"/>
        <v>4.2</v>
      </c>
      <c r="F188" s="224">
        <f t="shared" si="8"/>
        <v>70.900000000000006</v>
      </c>
    </row>
    <row r="189" spans="1:6" hidden="1" x14ac:dyDescent="0.2">
      <c r="A189" s="105">
        <v>40083</v>
      </c>
      <c r="B189" s="26" t="s">
        <v>463</v>
      </c>
      <c r="C189" s="25">
        <v>37</v>
      </c>
      <c r="D189" s="35">
        <v>0.05</v>
      </c>
      <c r="E189" s="224">
        <f t="shared" si="7"/>
        <v>1.85</v>
      </c>
      <c r="F189" s="224">
        <f t="shared" si="8"/>
        <v>72.75</v>
      </c>
    </row>
    <row r="190" spans="1:6" hidden="1" x14ac:dyDescent="0.2">
      <c r="A190" s="105">
        <v>40083</v>
      </c>
      <c r="B190" s="26" t="s">
        <v>702</v>
      </c>
      <c r="C190" s="25">
        <v>37</v>
      </c>
      <c r="D190" s="35">
        <v>0.08</v>
      </c>
      <c r="E190" s="224">
        <f t="shared" si="7"/>
        <v>2.96</v>
      </c>
      <c r="F190" s="224">
        <f t="shared" si="8"/>
        <v>75.709999999999994</v>
      </c>
    </row>
    <row r="191" spans="1:6" hidden="1" x14ac:dyDescent="0.2">
      <c r="A191" s="105">
        <v>40128</v>
      </c>
      <c r="B191" s="26" t="s">
        <v>464</v>
      </c>
      <c r="C191" s="25">
        <v>18</v>
      </c>
      <c r="D191" s="35">
        <v>0.08</v>
      </c>
      <c r="E191" s="224">
        <f t="shared" si="7"/>
        <v>1.44</v>
      </c>
      <c r="F191" s="224">
        <f t="shared" si="8"/>
        <v>77.149999999999991</v>
      </c>
    </row>
    <row r="192" spans="1:6" hidden="1" x14ac:dyDescent="0.2">
      <c r="A192" s="105">
        <v>40128</v>
      </c>
      <c r="B192" s="26" t="s">
        <v>223</v>
      </c>
      <c r="C192" s="25">
        <v>17</v>
      </c>
      <c r="D192" s="35">
        <v>0.3</v>
      </c>
      <c r="E192" s="224">
        <f t="shared" si="7"/>
        <v>5.0999999999999996</v>
      </c>
      <c r="F192" s="224">
        <f t="shared" si="8"/>
        <v>82.249999999999986</v>
      </c>
    </row>
    <row r="193" spans="1:6" hidden="1" x14ac:dyDescent="0.2">
      <c r="A193" s="105">
        <v>40128</v>
      </c>
      <c r="B193" s="26" t="s">
        <v>648</v>
      </c>
      <c r="C193" s="25">
        <v>35</v>
      </c>
      <c r="D193" s="35">
        <v>0.08</v>
      </c>
      <c r="E193" s="224">
        <f t="shared" si="7"/>
        <v>2.8000000000000003</v>
      </c>
      <c r="F193" s="224">
        <f t="shared" si="8"/>
        <v>85.049999999999983</v>
      </c>
    </row>
    <row r="194" spans="1:6" hidden="1" x14ac:dyDescent="0.2">
      <c r="A194" s="105">
        <v>40128</v>
      </c>
      <c r="B194" s="26" t="s">
        <v>452</v>
      </c>
      <c r="C194" s="25">
        <v>35</v>
      </c>
      <c r="D194" s="35">
        <v>0.3</v>
      </c>
      <c r="E194" s="224">
        <f t="shared" si="7"/>
        <v>10.5</v>
      </c>
      <c r="F194" s="224">
        <f t="shared" si="8"/>
        <v>95.549999999999983</v>
      </c>
    </row>
    <row r="195" spans="1:6" hidden="1" x14ac:dyDescent="0.2">
      <c r="A195" s="105">
        <v>40128</v>
      </c>
      <c r="B195" s="26" t="s">
        <v>806</v>
      </c>
      <c r="C195" s="25">
        <v>35</v>
      </c>
      <c r="D195" s="35">
        <v>0.05</v>
      </c>
      <c r="E195" s="224">
        <f t="shared" si="7"/>
        <v>1.75</v>
      </c>
      <c r="F195" s="224">
        <f t="shared" si="8"/>
        <v>97.299999999999983</v>
      </c>
    </row>
    <row r="196" spans="1:6" hidden="1" x14ac:dyDescent="0.2">
      <c r="A196" s="105">
        <v>40136</v>
      </c>
      <c r="B196" s="26" t="s">
        <v>744</v>
      </c>
      <c r="C196" s="25">
        <v>1</v>
      </c>
      <c r="D196" s="35">
        <v>-97.3</v>
      </c>
      <c r="E196" s="224">
        <f t="shared" si="7"/>
        <v>-97.3</v>
      </c>
      <c r="F196" s="224">
        <f t="shared" si="8"/>
        <v>-1.4210854715202004E-14</v>
      </c>
    </row>
    <row r="197" spans="1:6" hidden="1" x14ac:dyDescent="0.2">
      <c r="A197" s="105">
        <v>40175</v>
      </c>
      <c r="B197" s="26" t="s">
        <v>813</v>
      </c>
      <c r="C197" s="25">
        <v>37</v>
      </c>
      <c r="D197" s="35">
        <v>0.32</v>
      </c>
      <c r="E197" s="224">
        <f t="shared" si="7"/>
        <v>11.84</v>
      </c>
      <c r="F197" s="224">
        <f t="shared" si="8"/>
        <v>11.839999999999986</v>
      </c>
    </row>
    <row r="198" spans="1:6" hidden="1" x14ac:dyDescent="0.2">
      <c r="A198" s="105">
        <v>40175</v>
      </c>
      <c r="B198" s="26" t="s">
        <v>814</v>
      </c>
      <c r="C198" s="25">
        <v>37</v>
      </c>
      <c r="D198" s="35">
        <v>0.3</v>
      </c>
      <c r="E198" s="224">
        <f t="shared" si="7"/>
        <v>11.1</v>
      </c>
      <c r="F198" s="224">
        <f t="shared" si="8"/>
        <v>22.939999999999984</v>
      </c>
    </row>
    <row r="199" spans="1:6" hidden="1" x14ac:dyDescent="0.2">
      <c r="A199" s="105">
        <v>40196</v>
      </c>
      <c r="B199" s="26" t="s">
        <v>825</v>
      </c>
      <c r="C199" s="25">
        <v>2</v>
      </c>
      <c r="D199" s="35">
        <v>0.39</v>
      </c>
      <c r="E199" s="224">
        <f t="shared" si="7"/>
        <v>0.78</v>
      </c>
      <c r="F199" s="224">
        <f t="shared" si="8"/>
        <v>23.719999999999985</v>
      </c>
    </row>
    <row r="200" spans="1:6" hidden="1" x14ac:dyDescent="0.2">
      <c r="A200" s="105">
        <v>40199</v>
      </c>
      <c r="B200" s="26" t="s">
        <v>827</v>
      </c>
      <c r="C200" s="25">
        <v>48</v>
      </c>
      <c r="D200" s="35">
        <v>0.3</v>
      </c>
      <c r="E200" s="224">
        <f t="shared" si="7"/>
        <v>14.399999999999999</v>
      </c>
      <c r="F200" s="224">
        <f t="shared" si="8"/>
        <v>38.119999999999983</v>
      </c>
    </row>
    <row r="201" spans="1:6" hidden="1" x14ac:dyDescent="0.2">
      <c r="A201" s="105">
        <v>40199</v>
      </c>
      <c r="B201" s="26" t="s">
        <v>828</v>
      </c>
      <c r="C201" s="25">
        <v>50</v>
      </c>
      <c r="D201" s="35">
        <v>0.1</v>
      </c>
      <c r="E201" s="224">
        <f t="shared" si="7"/>
        <v>5</v>
      </c>
      <c r="F201" s="224">
        <f t="shared" si="8"/>
        <v>43.119999999999983</v>
      </c>
    </row>
    <row r="202" spans="1:6" hidden="1" x14ac:dyDescent="0.2">
      <c r="A202" s="105">
        <v>40199</v>
      </c>
      <c r="B202" s="26" t="s">
        <v>829</v>
      </c>
      <c r="C202" s="25">
        <v>19</v>
      </c>
      <c r="D202" s="35">
        <v>0.08</v>
      </c>
      <c r="E202" s="224">
        <f t="shared" si="7"/>
        <v>1.52</v>
      </c>
      <c r="F202" s="224">
        <f t="shared" si="8"/>
        <v>44.639999999999986</v>
      </c>
    </row>
    <row r="203" spans="1:6" hidden="1" x14ac:dyDescent="0.2">
      <c r="A203" s="105">
        <v>40199</v>
      </c>
      <c r="B203" s="26" t="s">
        <v>830</v>
      </c>
      <c r="C203" s="25">
        <v>32</v>
      </c>
      <c r="D203" s="35">
        <v>0.05</v>
      </c>
      <c r="E203" s="224">
        <f t="shared" si="7"/>
        <v>1.6</v>
      </c>
      <c r="F203" s="224">
        <f t="shared" si="8"/>
        <v>46.239999999999988</v>
      </c>
    </row>
    <row r="204" spans="1:6" hidden="1" x14ac:dyDescent="0.2">
      <c r="A204" s="105">
        <v>40199</v>
      </c>
      <c r="B204" s="26" t="s">
        <v>161</v>
      </c>
      <c r="C204" s="25">
        <v>32</v>
      </c>
      <c r="D204" s="35">
        <v>0.08</v>
      </c>
      <c r="E204" s="224">
        <f t="shared" si="7"/>
        <v>2.56</v>
      </c>
      <c r="F204" s="224">
        <f t="shared" si="8"/>
        <v>48.79999999999999</v>
      </c>
    </row>
    <row r="205" spans="1:6" hidden="1" x14ac:dyDescent="0.2">
      <c r="A205" s="105">
        <v>40199</v>
      </c>
      <c r="B205" s="26" t="s">
        <v>831</v>
      </c>
      <c r="C205" s="25">
        <v>32</v>
      </c>
      <c r="D205" s="35">
        <v>0.05</v>
      </c>
      <c r="E205" s="224">
        <f t="shared" si="7"/>
        <v>1.6</v>
      </c>
      <c r="F205" s="224">
        <f t="shared" si="8"/>
        <v>50.399999999999991</v>
      </c>
    </row>
    <row r="206" spans="1:6" hidden="1" x14ac:dyDescent="0.2">
      <c r="A206" s="105">
        <v>40199</v>
      </c>
      <c r="B206" s="26" t="s">
        <v>832</v>
      </c>
      <c r="C206" s="25">
        <f>32+19</f>
        <v>51</v>
      </c>
      <c r="D206" s="35">
        <v>0.08</v>
      </c>
      <c r="E206" s="224">
        <f t="shared" si="7"/>
        <v>4.08</v>
      </c>
      <c r="F206" s="224">
        <f t="shared" si="8"/>
        <v>54.47999999999999</v>
      </c>
    </row>
    <row r="207" spans="1:6" hidden="1" x14ac:dyDescent="0.2">
      <c r="A207" s="105">
        <v>40219</v>
      </c>
      <c r="B207" s="26" t="s">
        <v>829</v>
      </c>
      <c r="C207" s="25">
        <v>21</v>
      </c>
      <c r="D207" s="35">
        <v>0.08</v>
      </c>
      <c r="E207" s="224">
        <f t="shared" si="7"/>
        <v>1.68</v>
      </c>
      <c r="F207" s="224">
        <f t="shared" si="8"/>
        <v>56.159999999999989</v>
      </c>
    </row>
    <row r="208" spans="1:6" hidden="1" x14ac:dyDescent="0.2">
      <c r="A208" s="105">
        <v>40219</v>
      </c>
      <c r="B208" s="26" t="s">
        <v>835</v>
      </c>
      <c r="C208" s="25">
        <v>15</v>
      </c>
      <c r="D208" s="35">
        <v>0.3</v>
      </c>
      <c r="E208" s="224">
        <f t="shared" si="7"/>
        <v>4.5</v>
      </c>
      <c r="F208" s="224">
        <f t="shared" si="8"/>
        <v>60.659999999999989</v>
      </c>
    </row>
    <row r="209" spans="1:6" hidden="1" x14ac:dyDescent="0.2">
      <c r="A209" s="105">
        <v>40247</v>
      </c>
      <c r="B209" s="26" t="s">
        <v>829</v>
      </c>
      <c r="C209" s="25">
        <v>20</v>
      </c>
      <c r="D209" s="35">
        <v>0.08</v>
      </c>
      <c r="E209" s="224">
        <f t="shared" si="7"/>
        <v>1.6</v>
      </c>
      <c r="F209" s="224">
        <f t="shared" si="8"/>
        <v>62.259999999999991</v>
      </c>
    </row>
    <row r="210" spans="1:6" hidden="1" x14ac:dyDescent="0.2">
      <c r="A210" s="105">
        <v>40259</v>
      </c>
      <c r="B210" s="26" t="s">
        <v>744</v>
      </c>
      <c r="C210" s="25">
        <v>1</v>
      </c>
      <c r="D210" s="35">
        <v>-62.26</v>
      </c>
      <c r="E210" s="224">
        <f t="shared" si="7"/>
        <v>-62.26</v>
      </c>
      <c r="F210" s="224">
        <f t="shared" si="8"/>
        <v>-7.1054273576010019E-15</v>
      </c>
    </row>
    <row r="211" spans="1:6" hidden="1" x14ac:dyDescent="0.2">
      <c r="A211" s="105">
        <v>40260</v>
      </c>
      <c r="B211" s="26" t="s">
        <v>831</v>
      </c>
      <c r="C211" s="25">
        <v>35</v>
      </c>
      <c r="D211" s="35">
        <v>0.05</v>
      </c>
      <c r="E211" s="224">
        <f t="shared" si="7"/>
        <v>1.75</v>
      </c>
      <c r="F211" s="224">
        <f t="shared" si="8"/>
        <v>1.7499999999999929</v>
      </c>
    </row>
    <row r="212" spans="1:6" hidden="1" x14ac:dyDescent="0.2">
      <c r="A212" s="105">
        <v>40260</v>
      </c>
      <c r="B212" s="26" t="s">
        <v>161</v>
      </c>
      <c r="C212" s="25">
        <v>35</v>
      </c>
      <c r="D212" s="35">
        <v>0.08</v>
      </c>
      <c r="E212" s="224">
        <f t="shared" si="7"/>
        <v>2.8000000000000003</v>
      </c>
      <c r="F212" s="224">
        <f t="shared" si="8"/>
        <v>4.5499999999999936</v>
      </c>
    </row>
    <row r="213" spans="1:6" hidden="1" x14ac:dyDescent="0.2">
      <c r="A213" s="105">
        <v>40260</v>
      </c>
      <c r="B213" s="26" t="s">
        <v>328</v>
      </c>
      <c r="C213" s="25">
        <v>33</v>
      </c>
      <c r="D213" s="35">
        <v>0.3</v>
      </c>
      <c r="E213" s="224">
        <f t="shared" si="7"/>
        <v>9.9</v>
      </c>
      <c r="F213" s="224">
        <f t="shared" si="8"/>
        <v>14.449999999999994</v>
      </c>
    </row>
    <row r="214" spans="1:6" hidden="1" x14ac:dyDescent="0.2">
      <c r="A214" s="105">
        <v>40281</v>
      </c>
      <c r="B214" s="26" t="s">
        <v>161</v>
      </c>
      <c r="C214" s="25">
        <v>34</v>
      </c>
      <c r="D214" s="35">
        <v>0.08</v>
      </c>
      <c r="E214" s="224">
        <f t="shared" si="7"/>
        <v>2.72</v>
      </c>
      <c r="F214" s="224">
        <f t="shared" si="8"/>
        <v>17.169999999999995</v>
      </c>
    </row>
    <row r="215" spans="1:6" hidden="1" x14ac:dyDescent="0.2">
      <c r="A215" s="105">
        <v>40281</v>
      </c>
      <c r="B215" s="26" t="s">
        <v>831</v>
      </c>
      <c r="C215" s="25">
        <v>34</v>
      </c>
      <c r="D215" s="35">
        <v>0.05</v>
      </c>
      <c r="E215" s="224">
        <f t="shared" si="7"/>
        <v>1.7000000000000002</v>
      </c>
      <c r="F215" s="224">
        <f t="shared" si="8"/>
        <v>18.869999999999994</v>
      </c>
    </row>
    <row r="216" spans="1:6" hidden="1" x14ac:dyDescent="0.2">
      <c r="A216" s="105">
        <v>40281</v>
      </c>
      <c r="B216" s="26" t="s">
        <v>829</v>
      </c>
      <c r="C216" s="25">
        <v>21</v>
      </c>
      <c r="D216" s="35">
        <v>0.08</v>
      </c>
      <c r="E216" s="224">
        <f t="shared" si="7"/>
        <v>1.68</v>
      </c>
      <c r="F216" s="224">
        <f t="shared" si="8"/>
        <v>20.549999999999994</v>
      </c>
    </row>
    <row r="217" spans="1:6" hidden="1" x14ac:dyDescent="0.2">
      <c r="A217" s="105">
        <v>40282</v>
      </c>
      <c r="B217" s="26" t="s">
        <v>873</v>
      </c>
      <c r="C217" s="25">
        <v>12</v>
      </c>
      <c r="D217" s="35">
        <v>0.1</v>
      </c>
      <c r="E217" s="224">
        <f t="shared" si="7"/>
        <v>1.2000000000000002</v>
      </c>
      <c r="F217" s="224">
        <f t="shared" si="8"/>
        <v>21.749999999999993</v>
      </c>
    </row>
    <row r="218" spans="1:6" hidden="1" x14ac:dyDescent="0.2">
      <c r="A218" s="105">
        <v>40282</v>
      </c>
      <c r="B218" s="26" t="s">
        <v>328</v>
      </c>
      <c r="C218" s="25">
        <v>19</v>
      </c>
      <c r="D218" s="35">
        <v>0.3</v>
      </c>
      <c r="E218" s="224">
        <f t="shared" si="7"/>
        <v>5.7</v>
      </c>
      <c r="F218" s="224">
        <f t="shared" si="8"/>
        <v>27.449999999999992</v>
      </c>
    </row>
    <row r="219" spans="1:6" hidden="1" x14ac:dyDescent="0.2">
      <c r="A219" s="105">
        <v>40309</v>
      </c>
      <c r="B219" s="26" t="s">
        <v>829</v>
      </c>
      <c r="C219" s="25">
        <v>21</v>
      </c>
      <c r="D219" s="35">
        <v>0.08</v>
      </c>
      <c r="E219" s="224">
        <f t="shared" si="7"/>
        <v>1.68</v>
      </c>
      <c r="F219" s="224">
        <f t="shared" si="8"/>
        <v>29.129999999999992</v>
      </c>
    </row>
    <row r="220" spans="1:6" hidden="1" x14ac:dyDescent="0.2">
      <c r="A220" s="105">
        <v>40310</v>
      </c>
      <c r="B220" s="26" t="s">
        <v>328</v>
      </c>
      <c r="C220" s="25">
        <v>15</v>
      </c>
      <c r="D220" s="35">
        <v>0.32</v>
      </c>
      <c r="E220" s="224">
        <f t="shared" si="7"/>
        <v>4.8</v>
      </c>
      <c r="F220" s="224">
        <f t="shared" si="8"/>
        <v>33.929999999999993</v>
      </c>
    </row>
    <row r="221" spans="1:6" hidden="1" x14ac:dyDescent="0.2">
      <c r="A221" s="105">
        <v>40315</v>
      </c>
      <c r="B221" s="26" t="s">
        <v>328</v>
      </c>
      <c r="C221" s="25">
        <v>33</v>
      </c>
      <c r="D221" s="35">
        <v>0.32</v>
      </c>
      <c r="E221" s="224">
        <f t="shared" si="7"/>
        <v>10.56</v>
      </c>
      <c r="F221" s="224">
        <f t="shared" si="8"/>
        <v>44.489999999999995</v>
      </c>
    </row>
    <row r="222" spans="1:6" hidden="1" x14ac:dyDescent="0.2">
      <c r="A222" s="105">
        <v>40315</v>
      </c>
      <c r="B222" s="26" t="s">
        <v>876</v>
      </c>
      <c r="C222" s="25">
        <v>3</v>
      </c>
      <c r="D222" s="35">
        <v>0.05</v>
      </c>
      <c r="E222" s="224">
        <f t="shared" si="7"/>
        <v>0.15000000000000002</v>
      </c>
      <c r="F222" s="224">
        <f t="shared" ref="F222:F240" si="9">IF(C222&gt;0,F221+E222,"")</f>
        <v>44.639999999999993</v>
      </c>
    </row>
    <row r="223" spans="1:6" hidden="1" x14ac:dyDescent="0.2">
      <c r="A223" s="105">
        <v>40315</v>
      </c>
      <c r="B223" s="26" t="s">
        <v>877</v>
      </c>
      <c r="C223" s="25">
        <v>3</v>
      </c>
      <c r="D223" s="35">
        <v>0.08</v>
      </c>
      <c r="E223" s="224">
        <f t="shared" ref="E223:E288" si="10">IF(C223&gt;0,D223*C223,"")</f>
        <v>0.24</v>
      </c>
      <c r="F223" s="224">
        <f t="shared" si="9"/>
        <v>44.879999999999995</v>
      </c>
    </row>
    <row r="224" spans="1:6" hidden="1" x14ac:dyDescent="0.2">
      <c r="A224" s="105">
        <v>40315</v>
      </c>
      <c r="B224" s="26" t="s">
        <v>831</v>
      </c>
      <c r="C224" s="25">
        <v>35</v>
      </c>
      <c r="D224" s="35">
        <v>0.05</v>
      </c>
      <c r="E224" s="224">
        <f t="shared" si="10"/>
        <v>1.75</v>
      </c>
      <c r="F224" s="224">
        <f t="shared" si="9"/>
        <v>46.629999999999995</v>
      </c>
    </row>
    <row r="225" spans="1:6" hidden="1" x14ac:dyDescent="0.2">
      <c r="A225" s="105">
        <v>40315</v>
      </c>
      <c r="B225" s="26" t="s">
        <v>161</v>
      </c>
      <c r="C225" s="25">
        <v>35</v>
      </c>
      <c r="D225" s="35">
        <v>0.08</v>
      </c>
      <c r="E225" s="224">
        <f t="shared" si="10"/>
        <v>2.8000000000000003</v>
      </c>
      <c r="F225" s="224">
        <f t="shared" si="9"/>
        <v>49.429999999999993</v>
      </c>
    </row>
    <row r="226" spans="1:6" hidden="1" x14ac:dyDescent="0.2">
      <c r="A226" s="105">
        <v>40322</v>
      </c>
      <c r="B226" s="26" t="s">
        <v>880</v>
      </c>
      <c r="C226" s="25">
        <v>1</v>
      </c>
      <c r="D226" s="35">
        <v>20.57</v>
      </c>
      <c r="E226" s="224">
        <f t="shared" si="10"/>
        <v>20.57</v>
      </c>
      <c r="F226" s="224">
        <f t="shared" si="9"/>
        <v>70</v>
      </c>
    </row>
    <row r="227" spans="1:6" hidden="1" x14ac:dyDescent="0.2">
      <c r="A227" s="105">
        <v>40331</v>
      </c>
      <c r="B227" s="26" t="s">
        <v>882</v>
      </c>
      <c r="C227" s="25">
        <v>1</v>
      </c>
      <c r="D227" s="35">
        <v>9.4700000000000006</v>
      </c>
      <c r="E227" s="224">
        <f t="shared" si="10"/>
        <v>9.4700000000000006</v>
      </c>
      <c r="F227" s="224">
        <f t="shared" si="9"/>
        <v>79.47</v>
      </c>
    </row>
    <row r="228" spans="1:6" hidden="1" x14ac:dyDescent="0.2">
      <c r="A228" s="105">
        <v>40343</v>
      </c>
      <c r="B228" s="26" t="s">
        <v>744</v>
      </c>
      <c r="C228" s="25">
        <v>1</v>
      </c>
      <c r="D228" s="35">
        <v>-79.47</v>
      </c>
      <c r="E228" s="224">
        <f t="shared" si="10"/>
        <v>-79.47</v>
      </c>
      <c r="F228" s="224">
        <f t="shared" si="9"/>
        <v>0</v>
      </c>
    </row>
    <row r="229" spans="1:6" hidden="1" x14ac:dyDescent="0.2">
      <c r="A229" s="105">
        <v>40344</v>
      </c>
      <c r="B229" s="26" t="s">
        <v>885</v>
      </c>
      <c r="C229" s="25">
        <v>1</v>
      </c>
      <c r="D229" s="35">
        <v>0.41</v>
      </c>
      <c r="E229" s="224">
        <f t="shared" si="10"/>
        <v>0.41</v>
      </c>
      <c r="F229" s="224">
        <f t="shared" si="9"/>
        <v>0.41</v>
      </c>
    </row>
    <row r="230" spans="1:6" hidden="1" x14ac:dyDescent="0.2">
      <c r="A230" s="105">
        <v>40344</v>
      </c>
      <c r="B230" s="26" t="s">
        <v>223</v>
      </c>
      <c r="C230" s="25">
        <v>21</v>
      </c>
      <c r="D230" s="35">
        <v>0.32</v>
      </c>
      <c r="E230" s="224">
        <f t="shared" si="10"/>
        <v>6.72</v>
      </c>
      <c r="F230" s="224">
        <f t="shared" si="9"/>
        <v>7.13</v>
      </c>
    </row>
    <row r="231" spans="1:6" hidden="1" x14ac:dyDescent="0.2">
      <c r="A231" s="105">
        <v>40344</v>
      </c>
      <c r="B231" s="26" t="s">
        <v>464</v>
      </c>
      <c r="C231" s="25">
        <v>23</v>
      </c>
      <c r="D231" s="35">
        <v>0.08</v>
      </c>
      <c r="E231" s="224">
        <f t="shared" si="10"/>
        <v>1.84</v>
      </c>
      <c r="F231" s="224">
        <f t="shared" si="9"/>
        <v>8.9700000000000006</v>
      </c>
    </row>
    <row r="232" spans="1:6" hidden="1" x14ac:dyDescent="0.2">
      <c r="A232" s="105">
        <v>40344</v>
      </c>
      <c r="B232" s="26" t="s">
        <v>648</v>
      </c>
      <c r="C232" s="25">
        <v>33</v>
      </c>
      <c r="D232" s="35">
        <v>0.08</v>
      </c>
      <c r="E232" s="224">
        <f t="shared" si="10"/>
        <v>2.64</v>
      </c>
      <c r="F232" s="224">
        <f t="shared" si="9"/>
        <v>11.610000000000001</v>
      </c>
    </row>
    <row r="233" spans="1:6" hidden="1" x14ac:dyDescent="0.2">
      <c r="A233" s="105">
        <v>40344</v>
      </c>
      <c r="B233" s="26" t="s">
        <v>452</v>
      </c>
      <c r="C233" s="25">
        <v>30</v>
      </c>
      <c r="D233" s="35">
        <v>0.32</v>
      </c>
      <c r="E233" s="224">
        <f t="shared" si="10"/>
        <v>9.6</v>
      </c>
      <c r="F233" s="224">
        <f t="shared" si="9"/>
        <v>21.21</v>
      </c>
    </row>
    <row r="234" spans="1:6" hidden="1" x14ac:dyDescent="0.2">
      <c r="A234" s="105">
        <v>40344</v>
      </c>
      <c r="B234" s="26" t="s">
        <v>886</v>
      </c>
      <c r="C234" s="25">
        <v>1</v>
      </c>
      <c r="D234" s="35">
        <v>0.41</v>
      </c>
      <c r="E234" s="224">
        <f t="shared" si="10"/>
        <v>0.41</v>
      </c>
      <c r="F234" s="224">
        <f t="shared" si="9"/>
        <v>21.62</v>
      </c>
    </row>
    <row r="235" spans="1:6" hidden="1" x14ac:dyDescent="0.2">
      <c r="A235" s="105">
        <v>40385</v>
      </c>
      <c r="B235" s="26" t="s">
        <v>604</v>
      </c>
      <c r="C235" s="25">
        <v>10</v>
      </c>
      <c r="D235" s="35">
        <v>0.05</v>
      </c>
      <c r="E235" s="224">
        <f t="shared" si="10"/>
        <v>0.5</v>
      </c>
      <c r="F235" s="224">
        <f t="shared" si="9"/>
        <v>22.12</v>
      </c>
    </row>
    <row r="236" spans="1:6" hidden="1" x14ac:dyDescent="0.2">
      <c r="A236" s="105">
        <v>40385</v>
      </c>
      <c r="B236" s="26" t="s">
        <v>702</v>
      </c>
      <c r="C236" s="25">
        <v>33</v>
      </c>
      <c r="D236" s="35">
        <v>0.08</v>
      </c>
      <c r="E236" s="224">
        <f t="shared" si="10"/>
        <v>2.64</v>
      </c>
      <c r="F236" s="224">
        <f t="shared" si="9"/>
        <v>24.76</v>
      </c>
    </row>
    <row r="237" spans="1:6" hidden="1" x14ac:dyDescent="0.2">
      <c r="A237" s="105">
        <v>40386</v>
      </c>
      <c r="B237" s="26" t="s">
        <v>452</v>
      </c>
      <c r="C237" s="25">
        <v>30</v>
      </c>
      <c r="D237" s="35">
        <v>0.32</v>
      </c>
      <c r="E237" s="224">
        <f t="shared" si="10"/>
        <v>9.6</v>
      </c>
      <c r="F237" s="224">
        <f t="shared" si="9"/>
        <v>34.36</v>
      </c>
    </row>
    <row r="238" spans="1:6" hidden="1" x14ac:dyDescent="0.2">
      <c r="A238" s="105">
        <v>40386</v>
      </c>
      <c r="B238" s="26" t="s">
        <v>463</v>
      </c>
      <c r="C238" s="25">
        <v>33</v>
      </c>
      <c r="D238" s="35">
        <v>0.05</v>
      </c>
      <c r="E238" s="224">
        <f t="shared" si="10"/>
        <v>1.6500000000000001</v>
      </c>
      <c r="F238" s="224">
        <f t="shared" si="9"/>
        <v>36.01</v>
      </c>
    </row>
    <row r="239" spans="1:6" hidden="1" x14ac:dyDescent="0.2">
      <c r="A239" s="105">
        <v>40386</v>
      </c>
      <c r="B239" s="26" t="s">
        <v>518</v>
      </c>
      <c r="C239" s="25">
        <v>33</v>
      </c>
      <c r="D239" s="35">
        <v>0.08</v>
      </c>
      <c r="E239" s="224">
        <f t="shared" si="10"/>
        <v>2.64</v>
      </c>
      <c r="F239" s="224">
        <f t="shared" si="9"/>
        <v>38.65</v>
      </c>
    </row>
    <row r="240" spans="1:6" hidden="1" x14ac:dyDescent="0.2">
      <c r="A240" s="105">
        <v>40398</v>
      </c>
      <c r="B240" s="26" t="s">
        <v>909</v>
      </c>
      <c r="C240" s="25">
        <v>43</v>
      </c>
      <c r="D240" s="35">
        <v>0.05</v>
      </c>
      <c r="E240" s="224">
        <f t="shared" si="10"/>
        <v>2.15</v>
      </c>
      <c r="F240" s="224">
        <f t="shared" si="9"/>
        <v>40.799999999999997</v>
      </c>
    </row>
    <row r="241" spans="1:9" x14ac:dyDescent="0.2">
      <c r="A241" s="154"/>
      <c r="B241" s="26"/>
      <c r="C241" s="26"/>
      <c r="D241" s="157" t="s">
        <v>974</v>
      </c>
      <c r="E241" s="223" t="str">
        <f>D241</f>
        <v>£</v>
      </c>
      <c r="F241" s="223" t="str">
        <f>E241</f>
        <v>£</v>
      </c>
      <c r="G241" s="153"/>
    </row>
    <row r="242" spans="1:9" x14ac:dyDescent="0.2">
      <c r="A242" s="154">
        <v>40482</v>
      </c>
      <c r="B242" s="26" t="s">
        <v>969</v>
      </c>
      <c r="C242" s="26">
        <v>35</v>
      </c>
      <c r="D242" s="158">
        <v>0.05</v>
      </c>
      <c r="E242" s="223">
        <f>D242*C242</f>
        <v>1.75</v>
      </c>
      <c r="F242" s="223">
        <f>E242</f>
        <v>1.75</v>
      </c>
      <c r="G242" s="153"/>
    </row>
    <row r="243" spans="1:9" x14ac:dyDescent="0.2">
      <c r="A243" s="154">
        <v>40482</v>
      </c>
      <c r="B243" s="26" t="s">
        <v>970</v>
      </c>
      <c r="C243" s="26">
        <v>35</v>
      </c>
      <c r="D243" s="158">
        <v>0.05</v>
      </c>
      <c r="E243" s="223">
        <f t="shared" ref="E243:E255" si="11">D243*C243</f>
        <v>1.75</v>
      </c>
      <c r="F243" s="223">
        <f t="shared" ref="F243:F306" si="12">F242+E243</f>
        <v>3.5</v>
      </c>
      <c r="G243" s="153"/>
    </row>
    <row r="244" spans="1:9" x14ac:dyDescent="0.2">
      <c r="A244" s="154">
        <v>40482</v>
      </c>
      <c r="B244" s="26" t="s">
        <v>971</v>
      </c>
      <c r="C244" s="26">
        <v>31</v>
      </c>
      <c r="D244" s="158">
        <v>0.41</v>
      </c>
      <c r="E244" s="223">
        <f t="shared" si="11"/>
        <v>12.709999999999999</v>
      </c>
      <c r="F244" s="223">
        <f t="shared" si="12"/>
        <v>16.21</v>
      </c>
      <c r="G244" s="153"/>
    </row>
    <row r="245" spans="1:9" x14ac:dyDescent="0.2">
      <c r="A245" s="154">
        <v>40482</v>
      </c>
      <c r="B245" s="26" t="s">
        <v>972</v>
      </c>
      <c r="C245" s="26">
        <v>2</v>
      </c>
      <c r="D245" s="158">
        <v>0.05</v>
      </c>
      <c r="E245" s="223">
        <f t="shared" si="11"/>
        <v>0.1</v>
      </c>
      <c r="F245" s="223">
        <f t="shared" si="12"/>
        <v>16.310000000000002</v>
      </c>
      <c r="G245" s="153"/>
    </row>
    <row r="246" spans="1:9" x14ac:dyDescent="0.2">
      <c r="A246" s="154">
        <v>40483</v>
      </c>
      <c r="B246" s="26" t="s">
        <v>464</v>
      </c>
      <c r="C246" s="26">
        <v>22</v>
      </c>
      <c r="D246" s="158">
        <v>0.08</v>
      </c>
      <c r="E246" s="223">
        <f t="shared" si="11"/>
        <v>1.76</v>
      </c>
      <c r="F246" s="223">
        <f t="shared" si="12"/>
        <v>18.070000000000004</v>
      </c>
      <c r="G246" s="153"/>
    </row>
    <row r="247" spans="1:9" x14ac:dyDescent="0.2">
      <c r="A247" s="154">
        <v>40483</v>
      </c>
      <c r="B247" s="26" t="s">
        <v>223</v>
      </c>
      <c r="C247" s="26">
        <v>20</v>
      </c>
      <c r="D247" s="158">
        <v>0.32</v>
      </c>
      <c r="E247" s="223">
        <f t="shared" si="11"/>
        <v>6.4</v>
      </c>
      <c r="F247" s="223">
        <f t="shared" si="12"/>
        <v>24.470000000000006</v>
      </c>
      <c r="G247" s="153"/>
    </row>
    <row r="248" spans="1:9" x14ac:dyDescent="0.2">
      <c r="A248" s="154">
        <v>40484</v>
      </c>
      <c r="B248" s="26" t="s">
        <v>975</v>
      </c>
      <c r="C248" s="26">
        <v>20</v>
      </c>
      <c r="D248" s="158">
        <v>0.05</v>
      </c>
      <c r="E248" s="223">
        <f t="shared" si="11"/>
        <v>1</v>
      </c>
      <c r="F248" s="223">
        <f t="shared" si="12"/>
        <v>25.470000000000006</v>
      </c>
      <c r="G248" s="153"/>
    </row>
    <row r="249" spans="1:9" x14ac:dyDescent="0.2">
      <c r="A249" s="154">
        <v>40484</v>
      </c>
      <c r="B249" s="26" t="s">
        <v>976</v>
      </c>
      <c r="C249" s="26">
        <v>16</v>
      </c>
      <c r="D249" s="158">
        <v>0.05</v>
      </c>
      <c r="E249" s="223">
        <f t="shared" si="11"/>
        <v>0.8</v>
      </c>
      <c r="F249" s="223">
        <f t="shared" si="12"/>
        <v>26.270000000000007</v>
      </c>
      <c r="G249" s="153"/>
    </row>
    <row r="250" spans="1:9" x14ac:dyDescent="0.2">
      <c r="A250" s="154">
        <v>40485</v>
      </c>
      <c r="B250" s="159" t="s">
        <v>980</v>
      </c>
      <c r="C250" s="26">
        <v>60</v>
      </c>
      <c r="D250" s="158">
        <v>0.05</v>
      </c>
      <c r="E250" s="223">
        <f t="shared" si="11"/>
        <v>3</v>
      </c>
      <c r="F250" s="223">
        <f t="shared" si="12"/>
        <v>29.270000000000007</v>
      </c>
      <c r="G250" s="153"/>
    </row>
    <row r="251" spans="1:9" x14ac:dyDescent="0.2">
      <c r="A251" s="154">
        <v>40485</v>
      </c>
      <c r="B251" s="26" t="s">
        <v>977</v>
      </c>
      <c r="C251" s="26">
        <v>32</v>
      </c>
      <c r="D251" s="158">
        <v>0.05</v>
      </c>
      <c r="E251" s="223">
        <f t="shared" si="11"/>
        <v>1.6</v>
      </c>
      <c r="F251" s="223">
        <f t="shared" si="12"/>
        <v>30.870000000000008</v>
      </c>
      <c r="G251" s="153"/>
    </row>
    <row r="252" spans="1:9" x14ac:dyDescent="0.2">
      <c r="A252" s="154">
        <v>40486</v>
      </c>
      <c r="B252" s="26" t="s">
        <v>978</v>
      </c>
      <c r="C252" s="26">
        <v>2</v>
      </c>
      <c r="D252" s="158">
        <v>0.75</v>
      </c>
      <c r="E252" s="223">
        <f t="shared" si="11"/>
        <v>1.5</v>
      </c>
      <c r="F252" s="223">
        <f t="shared" si="12"/>
        <v>32.370000000000005</v>
      </c>
      <c r="G252" s="153"/>
    </row>
    <row r="253" spans="1:9" x14ac:dyDescent="0.2">
      <c r="A253" s="154">
        <v>40489</v>
      </c>
      <c r="B253" s="26" t="s">
        <v>979</v>
      </c>
      <c r="C253" s="26">
        <v>56</v>
      </c>
      <c r="D253" s="158">
        <v>0.08</v>
      </c>
      <c r="E253" s="223">
        <f t="shared" si="11"/>
        <v>4.4800000000000004</v>
      </c>
      <c r="F253" s="223">
        <f t="shared" si="12"/>
        <v>36.850000000000009</v>
      </c>
      <c r="G253" s="153"/>
    </row>
    <row r="254" spans="1:9" ht="13.5" thickBot="1" x14ac:dyDescent="0.25">
      <c r="A254" s="160">
        <v>40489</v>
      </c>
      <c r="B254" s="161" t="s">
        <v>981</v>
      </c>
      <c r="C254" s="161">
        <v>12</v>
      </c>
      <c r="D254" s="162">
        <v>0.05</v>
      </c>
      <c r="E254" s="225">
        <f t="shared" si="11"/>
        <v>0.60000000000000009</v>
      </c>
      <c r="F254" s="225">
        <f t="shared" si="12"/>
        <v>37.45000000000001</v>
      </c>
      <c r="G254" s="153"/>
    </row>
    <row r="255" spans="1:9" x14ac:dyDescent="0.2">
      <c r="A255" s="154"/>
      <c r="B255" s="163" t="s">
        <v>127</v>
      </c>
      <c r="C255" s="163">
        <v>1</v>
      </c>
      <c r="D255" s="158">
        <v>-37.450000000000003</v>
      </c>
      <c r="E255" s="223">
        <f t="shared" si="11"/>
        <v>-37.450000000000003</v>
      </c>
      <c r="F255" s="223">
        <f t="shared" si="12"/>
        <v>0</v>
      </c>
      <c r="G255" s="153"/>
    </row>
    <row r="256" spans="1:9" x14ac:dyDescent="0.2">
      <c r="A256" s="154">
        <v>40551</v>
      </c>
      <c r="B256" s="163" t="s">
        <v>1012</v>
      </c>
      <c r="C256" s="163">
        <v>2</v>
      </c>
      <c r="D256" s="158">
        <v>0.41</v>
      </c>
      <c r="E256" s="223">
        <f t="shared" ref="E256:E262" si="13">D256*C256</f>
        <v>0.82</v>
      </c>
      <c r="F256" s="223">
        <f t="shared" si="12"/>
        <v>0.82</v>
      </c>
      <c r="G256" s="153"/>
      <c r="I256" s="206">
        <v>0.82</v>
      </c>
    </row>
    <row r="257" spans="1:11" x14ac:dyDescent="0.2">
      <c r="A257" s="154">
        <v>40551</v>
      </c>
      <c r="B257" s="163" t="s">
        <v>1013</v>
      </c>
      <c r="C257" s="163">
        <v>2</v>
      </c>
      <c r="D257" s="158">
        <v>0.05</v>
      </c>
      <c r="E257" s="223">
        <f t="shared" si="13"/>
        <v>0.1</v>
      </c>
      <c r="F257" s="223">
        <f t="shared" si="12"/>
        <v>0.91999999999999993</v>
      </c>
      <c r="G257" s="153"/>
      <c r="H257" s="208">
        <v>0.1</v>
      </c>
    </row>
    <row r="258" spans="1:11" x14ac:dyDescent="0.2">
      <c r="A258" s="154">
        <v>40555</v>
      </c>
      <c r="B258" s="163" t="s">
        <v>1014</v>
      </c>
      <c r="C258" s="163">
        <v>300</v>
      </c>
      <c r="D258" s="158">
        <v>0.08</v>
      </c>
      <c r="E258" s="223">
        <f t="shared" si="13"/>
        <v>24</v>
      </c>
      <c r="F258" s="223">
        <f t="shared" si="12"/>
        <v>24.92</v>
      </c>
      <c r="G258" s="153"/>
      <c r="H258" s="208">
        <v>24</v>
      </c>
    </row>
    <row r="259" spans="1:11" x14ac:dyDescent="0.2">
      <c r="A259" s="154">
        <v>40561</v>
      </c>
      <c r="B259" s="163" t="s">
        <v>1016</v>
      </c>
      <c r="C259" s="163">
        <v>6</v>
      </c>
      <c r="D259" s="158">
        <v>0.08</v>
      </c>
      <c r="E259" s="223">
        <f t="shared" si="13"/>
        <v>0.48</v>
      </c>
      <c r="F259" s="223">
        <f t="shared" si="12"/>
        <v>25.400000000000002</v>
      </c>
      <c r="G259" s="153"/>
      <c r="H259" s="208">
        <v>0.48</v>
      </c>
    </row>
    <row r="260" spans="1:11" x14ac:dyDescent="0.2">
      <c r="A260" s="154">
        <v>40561</v>
      </c>
      <c r="B260" s="163" t="s">
        <v>1017</v>
      </c>
      <c r="C260" s="163">
        <v>2</v>
      </c>
      <c r="D260" s="158">
        <v>0.41</v>
      </c>
      <c r="E260" s="223">
        <f t="shared" si="13"/>
        <v>0.82</v>
      </c>
      <c r="F260" s="223">
        <f t="shared" si="12"/>
        <v>26.220000000000002</v>
      </c>
      <c r="G260" s="153"/>
      <c r="I260" s="206">
        <v>0.82</v>
      </c>
    </row>
    <row r="261" spans="1:11" x14ac:dyDescent="0.2">
      <c r="A261" s="154">
        <v>40562</v>
      </c>
      <c r="B261" s="163" t="s">
        <v>1101</v>
      </c>
      <c r="C261" s="163">
        <v>1</v>
      </c>
      <c r="D261" s="158">
        <v>9.11</v>
      </c>
      <c r="E261" s="223">
        <f t="shared" si="13"/>
        <v>9.11</v>
      </c>
      <c r="F261" s="223">
        <f t="shared" si="12"/>
        <v>35.33</v>
      </c>
      <c r="G261" s="153"/>
      <c r="K261" s="206">
        <v>9.11</v>
      </c>
    </row>
    <row r="262" spans="1:11" x14ac:dyDescent="0.2">
      <c r="A262" s="154">
        <v>40563</v>
      </c>
      <c r="B262" s="163" t="s">
        <v>1115</v>
      </c>
      <c r="C262" s="163">
        <v>14</v>
      </c>
      <c r="D262" s="158">
        <v>0.05</v>
      </c>
      <c r="E262" s="223">
        <f t="shared" si="13"/>
        <v>0.70000000000000007</v>
      </c>
      <c r="F262" s="223">
        <f t="shared" si="12"/>
        <v>36.03</v>
      </c>
      <c r="H262" s="208">
        <v>0.7</v>
      </c>
    </row>
    <row r="263" spans="1:11" x14ac:dyDescent="0.2">
      <c r="A263" s="155">
        <v>40566</v>
      </c>
      <c r="B263" s="163" t="s">
        <v>1103</v>
      </c>
      <c r="C263" s="163">
        <v>6</v>
      </c>
      <c r="D263" s="158">
        <v>0.05</v>
      </c>
      <c r="E263" s="224">
        <f t="shared" si="10"/>
        <v>0.30000000000000004</v>
      </c>
      <c r="F263" s="224">
        <f t="shared" si="12"/>
        <v>36.33</v>
      </c>
      <c r="H263" s="208">
        <v>0.3</v>
      </c>
    </row>
    <row r="264" spans="1:11" x14ac:dyDescent="0.2">
      <c r="A264" s="155">
        <v>40570</v>
      </c>
      <c r="B264" s="163" t="s">
        <v>1117</v>
      </c>
      <c r="C264" s="163">
        <v>70</v>
      </c>
      <c r="D264" s="203">
        <v>0.05</v>
      </c>
      <c r="E264" s="224">
        <f t="shared" si="10"/>
        <v>3.5</v>
      </c>
      <c r="F264" s="224">
        <f t="shared" si="12"/>
        <v>39.83</v>
      </c>
      <c r="H264" s="208">
        <v>3.5</v>
      </c>
    </row>
    <row r="265" spans="1:11" x14ac:dyDescent="0.2">
      <c r="A265" s="155">
        <v>40570</v>
      </c>
      <c r="B265" s="163" t="s">
        <v>1116</v>
      </c>
      <c r="C265" s="163">
        <v>35</v>
      </c>
      <c r="D265" s="203">
        <v>0.05</v>
      </c>
      <c r="E265" s="224">
        <f t="shared" si="10"/>
        <v>1.75</v>
      </c>
      <c r="F265" s="224">
        <f t="shared" si="12"/>
        <v>41.58</v>
      </c>
      <c r="H265" s="208">
        <v>1.75</v>
      </c>
    </row>
    <row r="266" spans="1:11" x14ac:dyDescent="0.2">
      <c r="A266" s="155">
        <v>40570</v>
      </c>
      <c r="B266" s="163" t="s">
        <v>971</v>
      </c>
      <c r="C266" s="163">
        <v>31</v>
      </c>
      <c r="D266" s="203">
        <v>0.41</v>
      </c>
      <c r="E266" s="224">
        <f t="shared" si="10"/>
        <v>12.709999999999999</v>
      </c>
      <c r="F266" s="224">
        <f t="shared" si="12"/>
        <v>54.29</v>
      </c>
      <c r="H266" s="208">
        <v>12.71</v>
      </c>
    </row>
    <row r="267" spans="1:11" x14ac:dyDescent="0.2">
      <c r="A267" s="155">
        <v>40570</v>
      </c>
      <c r="B267" s="163" t="s">
        <v>1106</v>
      </c>
      <c r="C267" s="163">
        <v>23</v>
      </c>
      <c r="D267" s="203">
        <v>0.08</v>
      </c>
      <c r="E267" s="224">
        <f t="shared" si="10"/>
        <v>1.84</v>
      </c>
      <c r="F267" s="224">
        <f t="shared" si="12"/>
        <v>56.13</v>
      </c>
      <c r="H267" s="208">
        <v>1.84</v>
      </c>
    </row>
    <row r="268" spans="1:11" x14ac:dyDescent="0.2">
      <c r="A268" s="155">
        <v>40570</v>
      </c>
      <c r="B268" s="163" t="s">
        <v>1107</v>
      </c>
      <c r="C268" s="163">
        <v>21</v>
      </c>
      <c r="D268" s="203">
        <v>0.41</v>
      </c>
      <c r="E268" s="224">
        <f t="shared" si="10"/>
        <v>8.61</v>
      </c>
      <c r="F268" s="224">
        <f t="shared" si="12"/>
        <v>64.740000000000009</v>
      </c>
      <c r="I268" s="206">
        <v>8.61</v>
      </c>
    </row>
    <row r="269" spans="1:11" x14ac:dyDescent="0.2">
      <c r="A269" s="204">
        <v>40567</v>
      </c>
      <c r="B269" s="163" t="s">
        <v>1121</v>
      </c>
      <c r="C269" s="163">
        <v>1</v>
      </c>
      <c r="D269" s="203">
        <v>38.049999999999997</v>
      </c>
      <c r="E269" s="224">
        <f>IF(C269&gt;0,D269*C269,"")</f>
        <v>38.049999999999997</v>
      </c>
      <c r="F269" s="224">
        <f t="shared" si="12"/>
        <v>102.79</v>
      </c>
      <c r="K269" s="206">
        <v>38.049999999999997</v>
      </c>
    </row>
    <row r="270" spans="1:11" x14ac:dyDescent="0.2">
      <c r="A270" s="204">
        <v>40567</v>
      </c>
      <c r="B270" s="163" t="s">
        <v>1122</v>
      </c>
      <c r="C270" s="163">
        <v>1</v>
      </c>
      <c r="D270" s="203">
        <v>2.4900000000000002</v>
      </c>
      <c r="E270" s="224">
        <f>IF(C270&gt;0,D270*C270,"")</f>
        <v>2.4900000000000002</v>
      </c>
      <c r="F270" s="224">
        <f t="shared" si="12"/>
        <v>105.28</v>
      </c>
      <c r="H270" s="208">
        <v>2.4900000000000002</v>
      </c>
    </row>
    <row r="271" spans="1:11" x14ac:dyDescent="0.2">
      <c r="A271" s="204">
        <v>40567</v>
      </c>
      <c r="B271" s="163" t="s">
        <v>1114</v>
      </c>
      <c r="C271" s="163">
        <v>1</v>
      </c>
      <c r="D271" s="203">
        <v>5.55</v>
      </c>
      <c r="E271" s="224">
        <f>IF(C271&gt;0,D271*C271,"")</f>
        <v>5.55</v>
      </c>
      <c r="F271" s="224">
        <f t="shared" si="12"/>
        <v>110.83</v>
      </c>
      <c r="H271" s="208">
        <v>5.55</v>
      </c>
    </row>
    <row r="272" spans="1:11" x14ac:dyDescent="0.2">
      <c r="A272" s="204">
        <v>40571</v>
      </c>
      <c r="B272" s="163" t="s">
        <v>1123</v>
      </c>
      <c r="C272" s="163">
        <v>65</v>
      </c>
      <c r="D272" s="203">
        <v>0.08</v>
      </c>
      <c r="E272" s="224">
        <f t="shared" si="10"/>
        <v>5.2</v>
      </c>
      <c r="F272" s="224">
        <f t="shared" si="12"/>
        <v>116.03</v>
      </c>
      <c r="H272" s="208">
        <v>5.2</v>
      </c>
    </row>
    <row r="273" spans="1:13" x14ac:dyDescent="0.2">
      <c r="A273" s="204">
        <v>40571</v>
      </c>
      <c r="B273" s="163" t="s">
        <v>1112</v>
      </c>
      <c r="C273" s="163">
        <v>4</v>
      </c>
      <c r="D273" s="203">
        <v>0.05</v>
      </c>
      <c r="E273" s="224">
        <f t="shared" si="10"/>
        <v>0.2</v>
      </c>
      <c r="F273" s="224">
        <f t="shared" si="12"/>
        <v>116.23</v>
      </c>
      <c r="H273" s="208">
        <v>0.2</v>
      </c>
    </row>
    <row r="274" spans="1:13" x14ac:dyDescent="0.2">
      <c r="A274" s="204">
        <v>40571</v>
      </c>
      <c r="B274" s="163" t="s">
        <v>1113</v>
      </c>
      <c r="C274" s="163">
        <v>2</v>
      </c>
      <c r="D274" s="203">
        <v>0.41</v>
      </c>
      <c r="E274" s="224">
        <f t="shared" si="10"/>
        <v>0.82</v>
      </c>
      <c r="F274" s="224">
        <f t="shared" si="12"/>
        <v>117.05</v>
      </c>
      <c r="I274" s="206">
        <v>0.82</v>
      </c>
    </row>
    <row r="275" spans="1:13" x14ac:dyDescent="0.2">
      <c r="A275" s="204"/>
      <c r="D275" s="203"/>
      <c r="E275" s="224" t="str">
        <f t="shared" si="10"/>
        <v/>
      </c>
      <c r="G275" s="209">
        <f>SUM(H275:K275)</f>
        <v>117.05000000000001</v>
      </c>
      <c r="H275" s="207">
        <f>SUM(H255:H274)</f>
        <v>58.820000000000014</v>
      </c>
      <c r="I275" s="205">
        <f>SUM(I255:I274)</f>
        <v>11.07</v>
      </c>
      <c r="J275" s="205">
        <f>SUM(J255:J274)</f>
        <v>0</v>
      </c>
      <c r="K275" s="205">
        <f>SUM(K255:K274)</f>
        <v>47.16</v>
      </c>
    </row>
    <row r="276" spans="1:13" ht="13.5" thickBot="1" x14ac:dyDescent="0.25">
      <c r="A276" s="106" t="s">
        <v>162</v>
      </c>
      <c r="B276" s="24" t="s">
        <v>163</v>
      </c>
      <c r="C276" s="24" t="s">
        <v>164</v>
      </c>
      <c r="D276" s="156" t="s">
        <v>973</v>
      </c>
      <c r="E276" s="222" t="s">
        <v>166</v>
      </c>
      <c r="F276" s="222" t="s">
        <v>735</v>
      </c>
      <c r="H276" s="216" t="s">
        <v>1118</v>
      </c>
      <c r="I276" s="216" t="s">
        <v>328</v>
      </c>
      <c r="J276" s="205" t="s">
        <v>1119</v>
      </c>
      <c r="K276" s="205" t="s">
        <v>1120</v>
      </c>
    </row>
    <row r="277" spans="1:13" ht="13.5" thickTop="1" x14ac:dyDescent="0.2">
      <c r="A277" s="210">
        <v>40581</v>
      </c>
      <c r="B277" s="211" t="s">
        <v>1124</v>
      </c>
      <c r="C277" s="211">
        <v>24</v>
      </c>
      <c r="D277" s="212">
        <v>0.05</v>
      </c>
      <c r="E277" s="226">
        <f t="shared" si="10"/>
        <v>1.2000000000000002</v>
      </c>
      <c r="F277" s="226">
        <v>1.2</v>
      </c>
      <c r="G277" s="213"/>
      <c r="H277" s="214">
        <v>1.2</v>
      </c>
      <c r="I277" s="215"/>
      <c r="J277" s="215"/>
      <c r="K277" s="215"/>
      <c r="M277" s="221">
        <f>SUM(H277:K277)</f>
        <v>1.2</v>
      </c>
    </row>
    <row r="278" spans="1:13" x14ac:dyDescent="0.2">
      <c r="A278" s="204"/>
      <c r="B278" s="217" t="s">
        <v>1125</v>
      </c>
      <c r="C278" s="217">
        <v>2</v>
      </c>
      <c r="D278" s="203">
        <v>0.41</v>
      </c>
      <c r="E278" s="224">
        <f t="shared" si="10"/>
        <v>0.82</v>
      </c>
      <c r="F278" s="224">
        <f t="shared" si="12"/>
        <v>2.02</v>
      </c>
      <c r="I278" s="206">
        <v>0.82</v>
      </c>
      <c r="M278" s="221">
        <f t="shared" ref="M278:M299" si="14">M277+SUM(H278:K278)</f>
        <v>2.02</v>
      </c>
    </row>
    <row r="279" spans="1:13" x14ac:dyDescent="0.2">
      <c r="A279" s="204">
        <v>40587</v>
      </c>
      <c r="B279" s="217" t="s">
        <v>1127</v>
      </c>
      <c r="C279" s="217">
        <v>53</v>
      </c>
      <c r="D279" s="203">
        <v>0.08</v>
      </c>
      <c r="E279" s="224">
        <f t="shared" si="10"/>
        <v>4.24</v>
      </c>
      <c r="F279" s="224">
        <f t="shared" si="12"/>
        <v>6.26</v>
      </c>
      <c r="H279" s="208">
        <v>4.24</v>
      </c>
      <c r="M279" s="221">
        <f t="shared" si="14"/>
        <v>6.26</v>
      </c>
    </row>
    <row r="280" spans="1:13" x14ac:dyDescent="0.2">
      <c r="A280" s="204"/>
      <c r="B280" s="217" t="s">
        <v>1128</v>
      </c>
      <c r="C280" s="217">
        <v>6</v>
      </c>
      <c r="D280" s="203">
        <v>0.05</v>
      </c>
      <c r="E280" s="224">
        <f t="shared" si="10"/>
        <v>0.30000000000000004</v>
      </c>
      <c r="F280" s="224">
        <f t="shared" si="12"/>
        <v>6.56</v>
      </c>
      <c r="H280" s="208">
        <v>0.3</v>
      </c>
      <c r="M280" s="221">
        <f t="shared" si="14"/>
        <v>6.56</v>
      </c>
    </row>
    <row r="281" spans="1:13" x14ac:dyDescent="0.2">
      <c r="A281" s="204"/>
      <c r="B281" s="217" t="s">
        <v>1129</v>
      </c>
      <c r="C281" s="217">
        <v>3</v>
      </c>
      <c r="D281" s="203">
        <v>0.08</v>
      </c>
      <c r="E281" s="224">
        <f t="shared" si="10"/>
        <v>0.24</v>
      </c>
      <c r="F281" s="224">
        <f t="shared" si="12"/>
        <v>6.8</v>
      </c>
      <c r="H281" s="208">
        <v>0.24</v>
      </c>
      <c r="M281" s="221">
        <f t="shared" si="14"/>
        <v>6.8</v>
      </c>
    </row>
    <row r="282" spans="1:13" x14ac:dyDescent="0.2">
      <c r="A282" s="204"/>
      <c r="B282" s="217" t="s">
        <v>1130</v>
      </c>
      <c r="C282" s="217">
        <v>6</v>
      </c>
      <c r="D282" s="203">
        <v>0.05</v>
      </c>
      <c r="E282" s="224">
        <f t="shared" si="10"/>
        <v>0.30000000000000004</v>
      </c>
      <c r="F282" s="224">
        <f t="shared" si="12"/>
        <v>7.1</v>
      </c>
      <c r="H282" s="208">
        <v>0.3</v>
      </c>
      <c r="M282" s="221">
        <f t="shared" si="14"/>
        <v>7.1</v>
      </c>
    </row>
    <row r="283" spans="1:13" x14ac:dyDescent="0.2">
      <c r="A283" s="204">
        <v>40599</v>
      </c>
      <c r="B283" s="217" t="s">
        <v>1137</v>
      </c>
      <c r="C283" s="217">
        <v>11</v>
      </c>
      <c r="D283" s="203">
        <v>0.08</v>
      </c>
      <c r="E283" s="224">
        <f t="shared" si="10"/>
        <v>0.88</v>
      </c>
      <c r="F283" s="224">
        <f t="shared" si="12"/>
        <v>7.9799999999999995</v>
      </c>
      <c r="H283" s="208">
        <v>0.88</v>
      </c>
      <c r="M283" s="221">
        <f t="shared" si="14"/>
        <v>7.9799999999999995</v>
      </c>
    </row>
    <row r="284" spans="1:13" x14ac:dyDescent="0.2">
      <c r="A284" s="204"/>
      <c r="B284" s="217" t="s">
        <v>1138</v>
      </c>
      <c r="C284" s="217">
        <v>30</v>
      </c>
      <c r="D284" s="203">
        <v>0.05</v>
      </c>
      <c r="E284" s="224">
        <f t="shared" si="10"/>
        <v>1.5</v>
      </c>
      <c r="F284" s="224">
        <f t="shared" si="12"/>
        <v>9.48</v>
      </c>
      <c r="H284" s="208">
        <v>1.5</v>
      </c>
      <c r="M284" s="221">
        <f t="shared" si="14"/>
        <v>9.48</v>
      </c>
    </row>
    <row r="285" spans="1:13" x14ac:dyDescent="0.2">
      <c r="A285" s="204"/>
      <c r="B285" s="217" t="s">
        <v>1139</v>
      </c>
      <c r="C285" s="217">
        <v>11</v>
      </c>
      <c r="D285" s="203">
        <v>0.05</v>
      </c>
      <c r="E285" s="224">
        <f t="shared" si="10"/>
        <v>0.55000000000000004</v>
      </c>
      <c r="F285" s="224">
        <f t="shared" si="12"/>
        <v>10.030000000000001</v>
      </c>
      <c r="H285" s="208">
        <v>0.55000000000000004</v>
      </c>
      <c r="M285" s="221">
        <f t="shared" si="14"/>
        <v>10.030000000000001</v>
      </c>
    </row>
    <row r="286" spans="1:13" x14ac:dyDescent="0.2">
      <c r="A286" s="204"/>
      <c r="B286" s="217" t="s">
        <v>1140</v>
      </c>
      <c r="C286" s="217">
        <v>11</v>
      </c>
      <c r="D286" s="203">
        <v>0.05</v>
      </c>
      <c r="E286" s="224">
        <f t="shared" si="10"/>
        <v>0.55000000000000004</v>
      </c>
      <c r="F286" s="224">
        <f t="shared" si="12"/>
        <v>10.580000000000002</v>
      </c>
      <c r="H286" s="208">
        <v>0.55000000000000004</v>
      </c>
      <c r="M286" s="221">
        <f t="shared" si="14"/>
        <v>10.580000000000002</v>
      </c>
    </row>
    <row r="287" spans="1:13" x14ac:dyDescent="0.2">
      <c r="A287" s="204"/>
      <c r="B287" s="217" t="s">
        <v>1141</v>
      </c>
      <c r="C287" s="217">
        <v>11</v>
      </c>
      <c r="D287" s="203">
        <v>0.05</v>
      </c>
      <c r="E287" s="224">
        <f t="shared" si="10"/>
        <v>0.55000000000000004</v>
      </c>
      <c r="F287" s="224">
        <f t="shared" si="12"/>
        <v>11.130000000000003</v>
      </c>
      <c r="H287" s="208">
        <v>0.55000000000000004</v>
      </c>
      <c r="M287" s="221">
        <f t="shared" si="14"/>
        <v>11.130000000000003</v>
      </c>
    </row>
    <row r="288" spans="1:13" x14ac:dyDescent="0.2">
      <c r="A288" s="204"/>
      <c r="B288" s="217" t="s">
        <v>1142</v>
      </c>
      <c r="C288" s="217">
        <v>11</v>
      </c>
      <c r="D288" s="203">
        <v>0.05</v>
      </c>
      <c r="E288" s="224">
        <f t="shared" si="10"/>
        <v>0.55000000000000004</v>
      </c>
      <c r="F288" s="224">
        <f t="shared" si="12"/>
        <v>11.680000000000003</v>
      </c>
      <c r="H288" s="208">
        <v>0.55000000000000004</v>
      </c>
      <c r="M288" s="221">
        <f t="shared" si="14"/>
        <v>11.680000000000003</v>
      </c>
    </row>
    <row r="289" spans="1:13" x14ac:dyDescent="0.2">
      <c r="A289" s="204">
        <v>40605</v>
      </c>
      <c r="B289" s="25" t="s">
        <v>1143</v>
      </c>
      <c r="C289" s="25">
        <v>71</v>
      </c>
      <c r="D289" s="203">
        <v>0.41</v>
      </c>
      <c r="E289" s="224">
        <v>29.11</v>
      </c>
      <c r="F289" s="224">
        <f t="shared" si="12"/>
        <v>40.790000000000006</v>
      </c>
      <c r="I289" s="206">
        <v>29.11</v>
      </c>
      <c r="M289" s="221">
        <f t="shared" si="14"/>
        <v>40.790000000000006</v>
      </c>
    </row>
    <row r="290" spans="1:13" x14ac:dyDescent="0.2">
      <c r="A290" s="204"/>
      <c r="B290" s="25" t="s">
        <v>1144</v>
      </c>
      <c r="C290" s="25">
        <v>31</v>
      </c>
      <c r="D290" s="203">
        <v>0.32</v>
      </c>
      <c r="E290" s="224">
        <v>9.92</v>
      </c>
      <c r="F290" s="224">
        <f t="shared" si="12"/>
        <v>50.710000000000008</v>
      </c>
      <c r="I290" s="206">
        <v>9.92</v>
      </c>
      <c r="M290" s="221">
        <f t="shared" si="14"/>
        <v>50.710000000000008</v>
      </c>
    </row>
    <row r="291" spans="1:13" x14ac:dyDescent="0.2">
      <c r="A291" s="204"/>
      <c r="B291" s="25" t="s">
        <v>1145</v>
      </c>
      <c r="C291" s="25">
        <v>1</v>
      </c>
      <c r="D291" s="203">
        <v>22.99</v>
      </c>
      <c r="E291" s="224">
        <v>22.99</v>
      </c>
      <c r="F291" s="224">
        <f t="shared" si="12"/>
        <v>73.7</v>
      </c>
      <c r="H291" s="208">
        <v>22.99</v>
      </c>
      <c r="M291" s="221">
        <f t="shared" si="14"/>
        <v>73.7</v>
      </c>
    </row>
    <row r="292" spans="1:13" x14ac:dyDescent="0.2">
      <c r="B292" s="25" t="s">
        <v>1146</v>
      </c>
      <c r="C292" s="25">
        <v>60</v>
      </c>
      <c r="D292" s="203">
        <v>0.05</v>
      </c>
      <c r="E292" s="224">
        <v>3</v>
      </c>
      <c r="F292" s="224">
        <f t="shared" si="12"/>
        <v>76.7</v>
      </c>
      <c r="H292" s="208">
        <v>3</v>
      </c>
      <c r="M292" s="221">
        <f t="shared" si="14"/>
        <v>76.7</v>
      </c>
    </row>
    <row r="293" spans="1:13" x14ac:dyDescent="0.2">
      <c r="B293" s="25" t="s">
        <v>1147</v>
      </c>
      <c r="C293" s="25">
        <v>80</v>
      </c>
      <c r="D293" s="203">
        <v>0.05</v>
      </c>
      <c r="E293" s="224">
        <v>4</v>
      </c>
      <c r="F293" s="224">
        <f t="shared" si="12"/>
        <v>80.7</v>
      </c>
      <c r="H293" s="208">
        <v>4</v>
      </c>
      <c r="M293" s="221">
        <f t="shared" si="14"/>
        <v>80.7</v>
      </c>
    </row>
    <row r="294" spans="1:13" x14ac:dyDescent="0.2">
      <c r="B294" s="25" t="s">
        <v>1148</v>
      </c>
      <c r="C294" s="25">
        <v>30</v>
      </c>
      <c r="D294" s="203">
        <v>0.08</v>
      </c>
      <c r="E294" s="224">
        <v>2.4</v>
      </c>
      <c r="F294" s="224">
        <f t="shared" si="12"/>
        <v>83.100000000000009</v>
      </c>
      <c r="H294" s="208">
        <v>2.4</v>
      </c>
      <c r="M294" s="221">
        <f t="shared" si="14"/>
        <v>83.100000000000009</v>
      </c>
    </row>
    <row r="295" spans="1:13" x14ac:dyDescent="0.2">
      <c r="B295" s="25" t="s">
        <v>1149</v>
      </c>
      <c r="C295" s="25">
        <v>120</v>
      </c>
      <c r="D295" s="203">
        <v>0.08</v>
      </c>
      <c r="E295" s="224">
        <v>9.6</v>
      </c>
      <c r="F295" s="224">
        <f t="shared" si="12"/>
        <v>92.7</v>
      </c>
      <c r="H295" s="208">
        <v>9.6</v>
      </c>
      <c r="M295" s="221">
        <f t="shared" si="14"/>
        <v>92.7</v>
      </c>
    </row>
    <row r="296" spans="1:13" x14ac:dyDescent="0.2">
      <c r="B296" s="25" t="s">
        <v>1150</v>
      </c>
      <c r="C296" s="25">
        <v>11</v>
      </c>
      <c r="D296" s="203">
        <v>0.05</v>
      </c>
      <c r="E296" s="224">
        <v>0.55000000000000004</v>
      </c>
      <c r="F296" s="224">
        <f t="shared" si="12"/>
        <v>93.25</v>
      </c>
      <c r="H296" s="208">
        <v>0.55000000000000004</v>
      </c>
      <c r="M296" s="221">
        <f t="shared" si="14"/>
        <v>93.25</v>
      </c>
    </row>
    <row r="297" spans="1:13" x14ac:dyDescent="0.2">
      <c r="B297" s="25" t="s">
        <v>1151</v>
      </c>
      <c r="C297" s="25">
        <v>70</v>
      </c>
      <c r="D297" s="203">
        <v>0.05</v>
      </c>
      <c r="E297" s="224">
        <v>3.5</v>
      </c>
      <c r="F297" s="224">
        <f t="shared" si="12"/>
        <v>96.75</v>
      </c>
      <c r="H297" s="208">
        <v>3.5</v>
      </c>
      <c r="M297" s="221">
        <f t="shared" si="14"/>
        <v>96.75</v>
      </c>
    </row>
    <row r="298" spans="1:13" x14ac:dyDescent="0.2">
      <c r="B298" s="25" t="s">
        <v>1152</v>
      </c>
      <c r="C298" s="25">
        <v>35</v>
      </c>
      <c r="D298" s="203">
        <v>0.05</v>
      </c>
      <c r="E298" s="224">
        <v>1.75</v>
      </c>
      <c r="F298" s="224">
        <f t="shared" si="12"/>
        <v>98.5</v>
      </c>
      <c r="H298" s="208">
        <v>1.75</v>
      </c>
      <c r="M298" s="221">
        <f t="shared" si="14"/>
        <v>98.5</v>
      </c>
    </row>
    <row r="299" spans="1:13" x14ac:dyDescent="0.2">
      <c r="B299" s="25" t="s">
        <v>1153</v>
      </c>
      <c r="C299" s="25">
        <v>40</v>
      </c>
      <c r="D299" s="203">
        <v>0.05</v>
      </c>
      <c r="E299" s="224">
        <v>2</v>
      </c>
      <c r="F299" s="224">
        <f t="shared" si="12"/>
        <v>100.5</v>
      </c>
      <c r="H299" s="208">
        <v>2</v>
      </c>
      <c r="M299" s="221">
        <f t="shared" si="14"/>
        <v>100.5</v>
      </c>
    </row>
    <row r="300" spans="1:13" x14ac:dyDescent="0.2">
      <c r="D300" s="203"/>
      <c r="E300" s="224" t="str">
        <f t="shared" ref="E300:E354" si="15">IF(C300&gt;0,D300*C300,"")</f>
        <v/>
      </c>
      <c r="G300" s="209">
        <f>SUM(H300:J300)</f>
        <v>100.5</v>
      </c>
      <c r="H300" s="207">
        <f>SUM(H277:H299)</f>
        <v>60.65</v>
      </c>
      <c r="I300" s="205">
        <f>SUM(I277:I299)</f>
        <v>39.85</v>
      </c>
      <c r="M300" s="221">
        <f>SUM(H300:I300)</f>
        <v>100.5</v>
      </c>
    </row>
    <row r="301" spans="1:13" x14ac:dyDescent="0.2">
      <c r="D301" s="203"/>
      <c r="E301" s="224" t="str">
        <f t="shared" si="15"/>
        <v/>
      </c>
      <c r="M301" s="221">
        <v>0</v>
      </c>
    </row>
    <row r="302" spans="1:13" ht="13.5" thickBot="1" x14ac:dyDescent="0.25">
      <c r="A302" s="227" t="s">
        <v>162</v>
      </c>
      <c r="B302" s="228" t="s">
        <v>163</v>
      </c>
      <c r="C302" s="228" t="s">
        <v>164</v>
      </c>
      <c r="D302" s="229" t="s">
        <v>973</v>
      </c>
      <c r="E302" s="230" t="s">
        <v>166</v>
      </c>
      <c r="F302" s="230" t="s">
        <v>735</v>
      </c>
      <c r="G302" s="231"/>
      <c r="H302" s="232" t="s">
        <v>1118</v>
      </c>
      <c r="I302" s="232" t="s">
        <v>328</v>
      </c>
      <c r="J302" s="233" t="s">
        <v>1119</v>
      </c>
      <c r="K302" s="233" t="s">
        <v>1120</v>
      </c>
    </row>
    <row r="303" spans="1:13" ht="13.5" thickTop="1" x14ac:dyDescent="0.2">
      <c r="A303" s="105">
        <v>40613</v>
      </c>
      <c r="B303" s="25" t="s">
        <v>1197</v>
      </c>
      <c r="C303" s="25">
        <v>2</v>
      </c>
      <c r="D303" s="203">
        <v>0.05</v>
      </c>
      <c r="E303" s="224">
        <f t="shared" si="15"/>
        <v>0.1</v>
      </c>
      <c r="F303" s="224">
        <f>E303</f>
        <v>0.1</v>
      </c>
      <c r="H303" s="208">
        <v>0.1</v>
      </c>
      <c r="M303" s="221">
        <f t="shared" ref="M303:M317" si="16">M302+SUM(H303:K303)</f>
        <v>0.1</v>
      </c>
    </row>
    <row r="304" spans="1:13" x14ac:dyDescent="0.2">
      <c r="B304" s="25" t="s">
        <v>1198</v>
      </c>
      <c r="C304" s="25">
        <v>60</v>
      </c>
      <c r="D304" s="203">
        <v>0.08</v>
      </c>
      <c r="E304" s="224">
        <f t="shared" si="15"/>
        <v>4.8</v>
      </c>
      <c r="F304" s="224">
        <f t="shared" si="12"/>
        <v>4.8999999999999995</v>
      </c>
      <c r="H304" s="208">
        <v>4.8</v>
      </c>
      <c r="M304" s="221">
        <f t="shared" si="16"/>
        <v>4.8999999999999995</v>
      </c>
    </row>
    <row r="305" spans="1:13" x14ac:dyDescent="0.2">
      <c r="B305" s="25" t="s">
        <v>1199</v>
      </c>
      <c r="C305" s="25">
        <v>3</v>
      </c>
      <c r="D305" s="203">
        <v>0.08</v>
      </c>
      <c r="E305" s="224">
        <f t="shared" si="15"/>
        <v>0.24</v>
      </c>
      <c r="F305" s="224">
        <f t="shared" si="12"/>
        <v>5.14</v>
      </c>
      <c r="H305" s="208">
        <v>0.24</v>
      </c>
      <c r="M305" s="221">
        <f t="shared" si="16"/>
        <v>5.14</v>
      </c>
    </row>
    <row r="306" spans="1:13" x14ac:dyDescent="0.2">
      <c r="B306" s="25" t="s">
        <v>1200</v>
      </c>
      <c r="C306" s="25">
        <v>6</v>
      </c>
      <c r="D306" s="203">
        <v>0.05</v>
      </c>
      <c r="E306" s="224">
        <f t="shared" si="15"/>
        <v>0.30000000000000004</v>
      </c>
      <c r="F306" s="224">
        <f t="shared" si="12"/>
        <v>5.4399999999999995</v>
      </c>
      <c r="H306" s="208">
        <v>0.3</v>
      </c>
      <c r="M306" s="221">
        <f t="shared" si="16"/>
        <v>5.4399999999999995</v>
      </c>
    </row>
    <row r="307" spans="1:13" x14ac:dyDescent="0.2">
      <c r="A307" s="105">
        <v>40617</v>
      </c>
      <c r="B307" s="25" t="s">
        <v>1201</v>
      </c>
      <c r="C307" s="25">
        <v>35</v>
      </c>
      <c r="D307" s="203">
        <v>0.05</v>
      </c>
      <c r="E307" s="224">
        <f t="shared" si="15"/>
        <v>1.75</v>
      </c>
      <c r="F307" s="224">
        <f t="shared" ref="F307:F366" si="17">F306+E307</f>
        <v>7.1899999999999995</v>
      </c>
      <c r="H307" s="208">
        <v>1.75</v>
      </c>
      <c r="M307" s="221">
        <f t="shared" si="16"/>
        <v>7.1899999999999995</v>
      </c>
    </row>
    <row r="308" spans="1:13" x14ac:dyDescent="0.2">
      <c r="B308" s="25" t="s">
        <v>1202</v>
      </c>
      <c r="C308" s="25">
        <v>34</v>
      </c>
      <c r="D308" s="203">
        <v>0.08</v>
      </c>
      <c r="E308" s="224">
        <f t="shared" si="15"/>
        <v>2.72</v>
      </c>
      <c r="F308" s="224">
        <f t="shared" si="17"/>
        <v>9.91</v>
      </c>
      <c r="H308" s="208">
        <v>2.72</v>
      </c>
      <c r="M308" s="221">
        <f t="shared" si="16"/>
        <v>9.91</v>
      </c>
    </row>
    <row r="309" spans="1:13" x14ac:dyDescent="0.2">
      <c r="B309" s="25" t="s">
        <v>1203</v>
      </c>
      <c r="C309" s="25">
        <v>70</v>
      </c>
      <c r="D309" s="203">
        <v>0.05</v>
      </c>
      <c r="E309" s="224">
        <f t="shared" si="15"/>
        <v>3.5</v>
      </c>
      <c r="F309" s="224">
        <f t="shared" si="17"/>
        <v>13.41</v>
      </c>
      <c r="H309" s="208">
        <v>3.5</v>
      </c>
      <c r="M309" s="221">
        <f t="shared" si="16"/>
        <v>13.41</v>
      </c>
    </row>
    <row r="310" spans="1:13" x14ac:dyDescent="0.2">
      <c r="B310" s="25" t="s">
        <v>1204</v>
      </c>
      <c r="C310" s="25">
        <v>31</v>
      </c>
      <c r="D310" s="203">
        <v>0.05</v>
      </c>
      <c r="E310" s="224">
        <f t="shared" si="15"/>
        <v>1.55</v>
      </c>
      <c r="F310" s="224">
        <f t="shared" si="17"/>
        <v>14.96</v>
      </c>
      <c r="H310" s="208">
        <v>1.55</v>
      </c>
      <c r="M310" s="221">
        <f t="shared" si="16"/>
        <v>14.96</v>
      </c>
    </row>
    <row r="311" spans="1:13" x14ac:dyDescent="0.2">
      <c r="B311" s="25" t="s">
        <v>1205</v>
      </c>
      <c r="C311" s="25">
        <v>93</v>
      </c>
      <c r="D311" s="203">
        <v>0.05</v>
      </c>
      <c r="E311" s="224">
        <f t="shared" si="15"/>
        <v>4.6500000000000004</v>
      </c>
      <c r="F311" s="224">
        <f t="shared" si="17"/>
        <v>19.61</v>
      </c>
      <c r="H311" s="208">
        <v>4.6500000000000004</v>
      </c>
      <c r="M311" s="221">
        <f t="shared" si="16"/>
        <v>19.61</v>
      </c>
    </row>
    <row r="312" spans="1:13" x14ac:dyDescent="0.2">
      <c r="B312" s="25" t="s">
        <v>1206</v>
      </c>
      <c r="C312" s="25">
        <v>20</v>
      </c>
      <c r="D312" s="203">
        <v>0.32</v>
      </c>
      <c r="E312" s="224">
        <f t="shared" si="15"/>
        <v>6.4</v>
      </c>
      <c r="F312" s="224">
        <f t="shared" si="17"/>
        <v>26.009999999999998</v>
      </c>
      <c r="I312" s="206">
        <v>6.4</v>
      </c>
      <c r="M312" s="221">
        <f t="shared" si="16"/>
        <v>26.009999999999998</v>
      </c>
    </row>
    <row r="313" spans="1:13" x14ac:dyDescent="0.2">
      <c r="B313" s="25" t="s">
        <v>1212</v>
      </c>
      <c r="C313" s="25">
        <v>29</v>
      </c>
      <c r="D313" s="203">
        <v>0.32</v>
      </c>
      <c r="E313" s="224">
        <f t="shared" si="15"/>
        <v>9.2799999999999994</v>
      </c>
      <c r="F313" s="224">
        <f t="shared" si="17"/>
        <v>35.29</v>
      </c>
      <c r="I313" s="206">
        <v>9.2799999999999994</v>
      </c>
      <c r="M313" s="221">
        <f t="shared" si="16"/>
        <v>35.29</v>
      </c>
    </row>
    <row r="314" spans="1:13" x14ac:dyDescent="0.2">
      <c r="B314" s="26" t="s">
        <v>1213</v>
      </c>
      <c r="C314" s="25">
        <v>2</v>
      </c>
      <c r="D314" s="203">
        <v>0.05</v>
      </c>
      <c r="E314" s="224">
        <f t="shared" si="15"/>
        <v>0.1</v>
      </c>
      <c r="F314" s="224">
        <f t="shared" si="17"/>
        <v>35.39</v>
      </c>
      <c r="H314" s="208">
        <v>0.1</v>
      </c>
      <c r="M314" s="221">
        <f t="shared" si="16"/>
        <v>35.39</v>
      </c>
    </row>
    <row r="315" spans="1:13" x14ac:dyDescent="0.2">
      <c r="B315" s="26" t="s">
        <v>1214</v>
      </c>
      <c r="C315" s="276">
        <v>1</v>
      </c>
      <c r="D315" s="203">
        <v>0.32</v>
      </c>
      <c r="E315" s="224">
        <f t="shared" si="15"/>
        <v>0.32</v>
      </c>
      <c r="F315" s="224">
        <f t="shared" si="17"/>
        <v>35.71</v>
      </c>
      <c r="I315" s="206">
        <v>0.32</v>
      </c>
      <c r="M315" s="221">
        <f t="shared" si="16"/>
        <v>35.71</v>
      </c>
    </row>
    <row r="316" spans="1:13" x14ac:dyDescent="0.2">
      <c r="B316" s="25" t="s">
        <v>1199</v>
      </c>
      <c r="C316" s="25">
        <v>3</v>
      </c>
      <c r="D316" s="203">
        <v>0.08</v>
      </c>
      <c r="E316" s="224">
        <f t="shared" si="15"/>
        <v>0.24</v>
      </c>
      <c r="F316" s="224">
        <f t="shared" si="17"/>
        <v>35.950000000000003</v>
      </c>
      <c r="H316" s="208">
        <v>0.24</v>
      </c>
      <c r="M316" s="221">
        <f t="shared" si="16"/>
        <v>35.950000000000003</v>
      </c>
    </row>
    <row r="317" spans="1:13" x14ac:dyDescent="0.2">
      <c r="B317" s="25" t="s">
        <v>1200</v>
      </c>
      <c r="C317" s="25">
        <v>6</v>
      </c>
      <c r="D317" s="203">
        <v>0.05</v>
      </c>
      <c r="E317" s="224">
        <f t="shared" si="15"/>
        <v>0.30000000000000004</v>
      </c>
      <c r="F317" s="224">
        <f t="shared" si="17"/>
        <v>36.25</v>
      </c>
      <c r="H317" s="208">
        <v>0.3</v>
      </c>
      <c r="M317" s="221">
        <f t="shared" si="16"/>
        <v>36.25</v>
      </c>
    </row>
    <row r="318" spans="1:13" x14ac:dyDescent="0.2">
      <c r="D318" s="203"/>
      <c r="E318" s="224" t="str">
        <f t="shared" si="15"/>
        <v/>
      </c>
      <c r="G318" s="19">
        <f>SUM(H318:J318)</f>
        <v>36.25</v>
      </c>
      <c r="H318" s="207">
        <f>SUM(H303:H317)</f>
        <v>20.25</v>
      </c>
      <c r="I318" s="205">
        <f>SUM(I303:I317)</f>
        <v>16</v>
      </c>
    </row>
    <row r="319" spans="1:13" x14ac:dyDescent="0.2">
      <c r="D319" s="203"/>
      <c r="E319" s="224" t="str">
        <f t="shared" si="15"/>
        <v/>
      </c>
      <c r="M319" s="221">
        <v>0</v>
      </c>
    </row>
    <row r="320" spans="1:13" ht="13.5" thickBot="1" x14ac:dyDescent="0.25">
      <c r="A320" s="227" t="s">
        <v>162</v>
      </c>
      <c r="B320" s="228" t="s">
        <v>163</v>
      </c>
      <c r="C320" s="228" t="s">
        <v>164</v>
      </c>
      <c r="D320" s="229" t="s">
        <v>973</v>
      </c>
      <c r="E320" s="230" t="s">
        <v>166</v>
      </c>
      <c r="F320" s="230" t="s">
        <v>735</v>
      </c>
      <c r="G320" s="231"/>
      <c r="H320" s="232" t="s">
        <v>1118</v>
      </c>
      <c r="I320" s="232" t="s">
        <v>328</v>
      </c>
      <c r="J320" s="233" t="s">
        <v>1119</v>
      </c>
      <c r="K320" s="233" t="s">
        <v>1120</v>
      </c>
      <c r="M320" s="221">
        <f t="shared" ref="M320:M340" si="18">M319+SUM(H320:K320)</f>
        <v>0</v>
      </c>
    </row>
    <row r="321" spans="1:13" ht="13.5" thickTop="1" x14ac:dyDescent="0.2">
      <c r="A321" s="105">
        <v>40644</v>
      </c>
      <c r="B321" s="25" t="s">
        <v>1197</v>
      </c>
      <c r="C321" s="25">
        <v>2</v>
      </c>
      <c r="D321" s="203">
        <v>0.05</v>
      </c>
      <c r="E321" s="224">
        <f t="shared" si="15"/>
        <v>0.1</v>
      </c>
      <c r="F321" s="224">
        <f>E321</f>
        <v>0.1</v>
      </c>
      <c r="H321" s="208">
        <v>0.1</v>
      </c>
      <c r="M321" s="221">
        <f t="shared" si="18"/>
        <v>0.1</v>
      </c>
    </row>
    <row r="322" spans="1:13" x14ac:dyDescent="0.2">
      <c r="B322" s="26" t="s">
        <v>1476</v>
      </c>
      <c r="C322" s="25">
        <v>50</v>
      </c>
      <c r="D322" s="203">
        <v>0.08</v>
      </c>
      <c r="E322" s="224">
        <f t="shared" si="15"/>
        <v>4</v>
      </c>
      <c r="F322" s="224">
        <f t="shared" si="17"/>
        <v>4.0999999999999996</v>
      </c>
      <c r="H322" s="208">
        <v>4</v>
      </c>
      <c r="M322" s="221">
        <f t="shared" si="18"/>
        <v>4.0999999999999996</v>
      </c>
    </row>
    <row r="323" spans="1:13" x14ac:dyDescent="0.2">
      <c r="B323" s="25" t="s">
        <v>1199</v>
      </c>
      <c r="C323" s="25">
        <v>3</v>
      </c>
      <c r="D323" s="203">
        <v>0.08</v>
      </c>
      <c r="E323" s="224">
        <f t="shared" si="15"/>
        <v>0.24</v>
      </c>
      <c r="F323" s="224">
        <f t="shared" si="17"/>
        <v>4.34</v>
      </c>
      <c r="H323" s="208">
        <v>0.24</v>
      </c>
      <c r="M323" s="221">
        <f t="shared" si="18"/>
        <v>4.34</v>
      </c>
    </row>
    <row r="324" spans="1:13" x14ac:dyDescent="0.2">
      <c r="B324" s="25" t="s">
        <v>1200</v>
      </c>
      <c r="C324" s="25">
        <v>6</v>
      </c>
      <c r="D324" s="203">
        <v>0.05</v>
      </c>
      <c r="E324" s="224">
        <f t="shared" si="15"/>
        <v>0.30000000000000004</v>
      </c>
      <c r="F324" s="224">
        <f t="shared" si="17"/>
        <v>4.6399999999999997</v>
      </c>
      <c r="H324" s="208">
        <v>0.3</v>
      </c>
      <c r="M324" s="221">
        <f t="shared" si="18"/>
        <v>4.6399999999999997</v>
      </c>
    </row>
    <row r="325" spans="1:13" x14ac:dyDescent="0.2">
      <c r="B325" s="25" t="s">
        <v>1202</v>
      </c>
      <c r="C325" s="25">
        <v>22</v>
      </c>
      <c r="D325" s="203">
        <v>0.08</v>
      </c>
      <c r="E325" s="224">
        <f t="shared" si="15"/>
        <v>1.76</v>
      </c>
      <c r="F325" s="224">
        <f t="shared" si="17"/>
        <v>6.3999999999999995</v>
      </c>
      <c r="H325" s="208">
        <v>1.76</v>
      </c>
      <c r="M325" s="221">
        <f t="shared" si="18"/>
        <v>6.3999999999999995</v>
      </c>
    </row>
    <row r="326" spans="1:13" x14ac:dyDescent="0.2">
      <c r="B326" s="25" t="s">
        <v>1223</v>
      </c>
      <c r="C326" s="25">
        <v>20</v>
      </c>
      <c r="D326" s="203">
        <v>0.32</v>
      </c>
      <c r="E326" s="224">
        <f t="shared" si="15"/>
        <v>6.4</v>
      </c>
      <c r="F326" s="224">
        <f t="shared" si="17"/>
        <v>12.8</v>
      </c>
      <c r="I326" s="206">
        <v>6.4</v>
      </c>
      <c r="M326" s="221">
        <f t="shared" si="18"/>
        <v>12.8</v>
      </c>
    </row>
    <row r="327" spans="1:13" x14ac:dyDescent="0.2">
      <c r="B327" s="25" t="s">
        <v>1224</v>
      </c>
      <c r="C327" s="25">
        <v>35</v>
      </c>
      <c r="D327" s="203">
        <v>0.08</v>
      </c>
      <c r="E327" s="224">
        <f t="shared" si="15"/>
        <v>2.8000000000000003</v>
      </c>
      <c r="F327" s="224">
        <f t="shared" si="17"/>
        <v>15.600000000000001</v>
      </c>
      <c r="H327" s="208">
        <v>2.8</v>
      </c>
      <c r="M327" s="221">
        <f t="shared" si="18"/>
        <v>15.600000000000001</v>
      </c>
    </row>
    <row r="328" spans="1:13" x14ac:dyDescent="0.2">
      <c r="B328" s="25" t="s">
        <v>1225</v>
      </c>
      <c r="C328" s="25">
        <v>35</v>
      </c>
      <c r="D328" s="203">
        <v>0.05</v>
      </c>
      <c r="E328" s="224">
        <f t="shared" si="15"/>
        <v>1.75</v>
      </c>
      <c r="F328" s="224">
        <f t="shared" si="17"/>
        <v>17.350000000000001</v>
      </c>
      <c r="H328" s="208">
        <v>1.75</v>
      </c>
      <c r="M328" s="221">
        <f t="shared" si="18"/>
        <v>17.350000000000001</v>
      </c>
    </row>
    <row r="329" spans="1:13" x14ac:dyDescent="0.2">
      <c r="B329" s="25" t="s">
        <v>1226</v>
      </c>
      <c r="C329" s="25">
        <v>28</v>
      </c>
      <c r="D329" s="203">
        <v>0.32</v>
      </c>
      <c r="E329" s="224">
        <f t="shared" si="15"/>
        <v>8.9600000000000009</v>
      </c>
      <c r="F329" s="224">
        <f t="shared" si="17"/>
        <v>26.310000000000002</v>
      </c>
      <c r="I329" s="206">
        <v>8.9600000000000009</v>
      </c>
      <c r="M329" s="221">
        <f t="shared" si="18"/>
        <v>26.310000000000002</v>
      </c>
    </row>
    <row r="330" spans="1:13" x14ac:dyDescent="0.2">
      <c r="B330" s="25" t="s">
        <v>1227</v>
      </c>
      <c r="C330" s="25">
        <v>10</v>
      </c>
      <c r="D330" s="203">
        <v>0.05</v>
      </c>
      <c r="E330" s="224">
        <f t="shared" si="15"/>
        <v>0.5</v>
      </c>
      <c r="F330" s="224">
        <f t="shared" si="17"/>
        <v>26.810000000000002</v>
      </c>
      <c r="H330" s="208">
        <v>0.5</v>
      </c>
      <c r="M330" s="221">
        <f t="shared" si="18"/>
        <v>26.810000000000002</v>
      </c>
    </row>
    <row r="331" spans="1:13" x14ac:dyDescent="0.2">
      <c r="B331" s="84" t="s">
        <v>1229</v>
      </c>
      <c r="C331" s="25">
        <v>20</v>
      </c>
      <c r="D331" s="203">
        <v>0.05</v>
      </c>
      <c r="E331" s="224">
        <f t="shared" si="15"/>
        <v>1</v>
      </c>
      <c r="F331" s="224">
        <f t="shared" si="17"/>
        <v>27.810000000000002</v>
      </c>
      <c r="H331" s="208">
        <v>1</v>
      </c>
      <c r="M331" s="221">
        <f t="shared" si="18"/>
        <v>27.810000000000002</v>
      </c>
    </row>
    <row r="332" spans="1:13" x14ac:dyDescent="0.2">
      <c r="B332" s="84" t="s">
        <v>1229</v>
      </c>
      <c r="C332" s="25">
        <v>10</v>
      </c>
      <c r="D332" s="203">
        <v>0.08</v>
      </c>
      <c r="E332" s="224">
        <f t="shared" si="15"/>
        <v>0.8</v>
      </c>
      <c r="F332" s="224">
        <f t="shared" si="17"/>
        <v>28.610000000000003</v>
      </c>
      <c r="H332" s="208">
        <v>0.8</v>
      </c>
      <c r="M332" s="221">
        <f t="shared" si="18"/>
        <v>28.610000000000003</v>
      </c>
    </row>
    <row r="333" spans="1:13" x14ac:dyDescent="0.2">
      <c r="B333" s="84" t="s">
        <v>1230</v>
      </c>
      <c r="C333" s="25">
        <v>1</v>
      </c>
      <c r="D333" s="203">
        <v>0.05</v>
      </c>
      <c r="E333" s="224">
        <f t="shared" si="15"/>
        <v>0.05</v>
      </c>
      <c r="F333" s="224">
        <f t="shared" si="17"/>
        <v>28.660000000000004</v>
      </c>
      <c r="H333" s="208">
        <v>0.05</v>
      </c>
      <c r="M333" s="221">
        <f t="shared" si="18"/>
        <v>28.660000000000004</v>
      </c>
    </row>
    <row r="334" spans="1:13" x14ac:dyDescent="0.2">
      <c r="B334" s="84" t="s">
        <v>1230</v>
      </c>
      <c r="C334" s="25">
        <v>1</v>
      </c>
      <c r="D334" s="203">
        <v>0.32</v>
      </c>
      <c r="E334" s="224">
        <f t="shared" si="15"/>
        <v>0.32</v>
      </c>
      <c r="F334" s="224">
        <f t="shared" si="17"/>
        <v>28.980000000000004</v>
      </c>
      <c r="I334" s="206">
        <v>0.32</v>
      </c>
      <c r="M334" s="221">
        <f t="shared" si="18"/>
        <v>28.980000000000004</v>
      </c>
    </row>
    <row r="335" spans="1:13" x14ac:dyDescent="0.2">
      <c r="B335" s="84" t="s">
        <v>1234</v>
      </c>
      <c r="C335" s="25">
        <v>40</v>
      </c>
      <c r="D335" s="203">
        <v>0.05</v>
      </c>
      <c r="E335" s="224">
        <f t="shared" si="15"/>
        <v>2</v>
      </c>
      <c r="F335" s="224">
        <f t="shared" si="17"/>
        <v>30.980000000000004</v>
      </c>
      <c r="H335" s="208">
        <v>2</v>
      </c>
      <c r="M335" s="221">
        <f t="shared" si="18"/>
        <v>30.980000000000004</v>
      </c>
    </row>
    <row r="336" spans="1:13" x14ac:dyDescent="0.2">
      <c r="B336" s="25" t="s">
        <v>1232</v>
      </c>
      <c r="C336" s="25">
        <v>30</v>
      </c>
      <c r="D336" s="203">
        <v>0.05</v>
      </c>
      <c r="E336" s="224">
        <f t="shared" si="15"/>
        <v>1.5</v>
      </c>
      <c r="F336" s="224">
        <f t="shared" si="17"/>
        <v>32.480000000000004</v>
      </c>
      <c r="H336" s="208">
        <v>1.5</v>
      </c>
      <c r="M336" s="221">
        <f t="shared" si="18"/>
        <v>32.480000000000004</v>
      </c>
    </row>
    <row r="337" spans="1:13" x14ac:dyDescent="0.2">
      <c r="B337" s="25" t="s">
        <v>1231</v>
      </c>
      <c r="C337" s="25">
        <v>60</v>
      </c>
      <c r="D337" s="203">
        <v>0.05</v>
      </c>
      <c r="E337" s="224">
        <f t="shared" si="15"/>
        <v>3</v>
      </c>
      <c r="F337" s="224">
        <f t="shared" si="17"/>
        <v>35.480000000000004</v>
      </c>
      <c r="H337" s="208">
        <v>3</v>
      </c>
      <c r="M337" s="221">
        <f t="shared" si="18"/>
        <v>35.480000000000004</v>
      </c>
    </row>
    <row r="338" spans="1:13" x14ac:dyDescent="0.2">
      <c r="B338" s="25" t="s">
        <v>1233</v>
      </c>
      <c r="C338" s="25">
        <v>1</v>
      </c>
      <c r="D338" s="203">
        <v>0.05</v>
      </c>
      <c r="E338" s="224">
        <f t="shared" si="15"/>
        <v>0.05</v>
      </c>
      <c r="F338" s="224">
        <f t="shared" si="17"/>
        <v>35.53</v>
      </c>
      <c r="H338" s="208">
        <v>0.05</v>
      </c>
      <c r="M338" s="221">
        <f t="shared" si="18"/>
        <v>35.53</v>
      </c>
    </row>
    <row r="339" spans="1:13" x14ac:dyDescent="0.2">
      <c r="B339" s="25" t="s">
        <v>1233</v>
      </c>
      <c r="C339" s="25">
        <v>1</v>
      </c>
      <c r="D339" s="203">
        <v>0.41</v>
      </c>
      <c r="E339" s="224">
        <f t="shared" si="15"/>
        <v>0.41</v>
      </c>
      <c r="F339" s="224">
        <f t="shared" si="17"/>
        <v>35.94</v>
      </c>
      <c r="I339" s="206">
        <v>0.41</v>
      </c>
      <c r="M339" s="221">
        <f t="shared" si="18"/>
        <v>35.94</v>
      </c>
    </row>
    <row r="340" spans="1:13" x14ac:dyDescent="0.2">
      <c r="B340" s="25" t="s">
        <v>1235</v>
      </c>
      <c r="C340" s="25">
        <v>50</v>
      </c>
      <c r="D340" s="203">
        <v>0.08</v>
      </c>
      <c r="E340" s="224">
        <f t="shared" si="15"/>
        <v>4</v>
      </c>
      <c r="F340" s="224">
        <f t="shared" si="17"/>
        <v>39.94</v>
      </c>
      <c r="H340" s="208">
        <v>4</v>
      </c>
      <c r="M340" s="221">
        <f t="shared" si="18"/>
        <v>39.94</v>
      </c>
    </row>
    <row r="341" spans="1:13" x14ac:dyDescent="0.2">
      <c r="B341" s="25" t="s">
        <v>1236</v>
      </c>
      <c r="C341" s="25">
        <v>1</v>
      </c>
      <c r="D341" s="203">
        <v>26.25</v>
      </c>
      <c r="E341" s="224">
        <f t="shared" si="15"/>
        <v>26.25</v>
      </c>
      <c r="F341" s="224">
        <f t="shared" si="17"/>
        <v>66.19</v>
      </c>
      <c r="K341" s="206">
        <v>26.25</v>
      </c>
    </row>
    <row r="342" spans="1:13" s="19" customFormat="1" x14ac:dyDescent="0.2">
      <c r="A342" s="106"/>
      <c r="B342" s="286"/>
      <c r="C342" s="286"/>
      <c r="D342" s="287"/>
      <c r="E342" s="288" t="str">
        <f t="shared" si="15"/>
        <v/>
      </c>
      <c r="F342" s="288" t="s">
        <v>1239</v>
      </c>
      <c r="G342" s="209">
        <f>SUM(H342:K342)</f>
        <v>66.19</v>
      </c>
      <c r="H342" s="207">
        <f>SUM(H321:H341)</f>
        <v>23.85</v>
      </c>
      <c r="I342" s="205">
        <f>SUM(I321:I340)</f>
        <v>16.09</v>
      </c>
      <c r="J342" s="205"/>
      <c r="K342" s="205">
        <v>26.25</v>
      </c>
      <c r="M342" s="205"/>
    </row>
    <row r="343" spans="1:13" s="19" customFormat="1" x14ac:dyDescent="0.2">
      <c r="A343" s="106"/>
      <c r="B343" s="286"/>
      <c r="C343" s="286"/>
      <c r="D343" s="287"/>
      <c r="E343" s="288"/>
      <c r="F343" s="288"/>
      <c r="G343" s="209"/>
      <c r="H343" s="207"/>
      <c r="I343" s="205"/>
      <c r="J343" s="205"/>
      <c r="K343" s="205"/>
      <c r="M343" s="205"/>
    </row>
    <row r="344" spans="1:13" ht="13.5" thickBot="1" x14ac:dyDescent="0.25">
      <c r="A344" s="227" t="s">
        <v>162</v>
      </c>
      <c r="B344" s="228" t="s">
        <v>163</v>
      </c>
      <c r="C344" s="228" t="s">
        <v>164</v>
      </c>
      <c r="D344" s="229" t="s">
        <v>973</v>
      </c>
      <c r="E344" s="230" t="s">
        <v>166</v>
      </c>
      <c r="F344" s="230" t="s">
        <v>735</v>
      </c>
      <c r="G344" s="231"/>
      <c r="H344" s="232" t="s">
        <v>1118</v>
      </c>
      <c r="I344" s="232" t="s">
        <v>328</v>
      </c>
      <c r="J344" s="233" t="s">
        <v>1119</v>
      </c>
      <c r="K344" s="233" t="s">
        <v>1120</v>
      </c>
      <c r="M344" s="221">
        <f>M342+SUM(H344:K344)</f>
        <v>0</v>
      </c>
    </row>
    <row r="345" spans="1:13" ht="13.5" thickTop="1" x14ac:dyDescent="0.2">
      <c r="A345" s="105">
        <v>40671</v>
      </c>
      <c r="B345" s="25" t="s">
        <v>1244</v>
      </c>
      <c r="C345" s="25">
        <v>2</v>
      </c>
      <c r="D345" s="203">
        <v>0.05</v>
      </c>
      <c r="E345" s="224">
        <f t="shared" si="15"/>
        <v>0.1</v>
      </c>
      <c r="F345" s="224">
        <v>0.1</v>
      </c>
      <c r="H345" s="208">
        <v>0.1</v>
      </c>
      <c r="M345" s="221">
        <f t="shared" ref="M345:M366" si="19">M344+SUM(H345:K345)</f>
        <v>0.1</v>
      </c>
    </row>
    <row r="346" spans="1:13" x14ac:dyDescent="0.2">
      <c r="A346" s="105">
        <v>40671</v>
      </c>
      <c r="B346" s="25" t="s">
        <v>1243</v>
      </c>
      <c r="C346" s="25">
        <v>150</v>
      </c>
      <c r="D346" s="203">
        <v>0.05</v>
      </c>
      <c r="E346" s="224">
        <f t="shared" si="15"/>
        <v>7.5</v>
      </c>
      <c r="F346" s="224">
        <f t="shared" si="17"/>
        <v>7.6</v>
      </c>
      <c r="H346" s="208">
        <v>7.5</v>
      </c>
      <c r="M346" s="221">
        <f t="shared" si="19"/>
        <v>7.6</v>
      </c>
    </row>
    <row r="347" spans="1:13" x14ac:dyDescent="0.2">
      <c r="A347" s="105">
        <v>40671</v>
      </c>
      <c r="B347" s="25" t="s">
        <v>1199</v>
      </c>
      <c r="C347" s="25">
        <v>3</v>
      </c>
      <c r="D347" s="203">
        <v>0.08</v>
      </c>
      <c r="E347" s="224">
        <f t="shared" si="15"/>
        <v>0.24</v>
      </c>
      <c r="F347" s="224">
        <f t="shared" si="17"/>
        <v>7.84</v>
      </c>
      <c r="H347" s="208">
        <v>0.24</v>
      </c>
      <c r="M347" s="221">
        <f t="shared" si="19"/>
        <v>7.84</v>
      </c>
    </row>
    <row r="348" spans="1:13" x14ac:dyDescent="0.2">
      <c r="A348" s="105">
        <v>40671</v>
      </c>
      <c r="B348" s="25" t="s">
        <v>1200</v>
      </c>
      <c r="C348" s="25">
        <v>6</v>
      </c>
      <c r="D348" s="203">
        <v>0.05</v>
      </c>
      <c r="E348" s="224">
        <f t="shared" si="15"/>
        <v>0.30000000000000004</v>
      </c>
      <c r="F348" s="224">
        <f t="shared" si="17"/>
        <v>8.14</v>
      </c>
      <c r="H348" s="208">
        <v>0.3</v>
      </c>
      <c r="M348" s="221">
        <f t="shared" si="19"/>
        <v>8.14</v>
      </c>
    </row>
    <row r="349" spans="1:13" x14ac:dyDescent="0.2">
      <c r="A349" s="105">
        <v>40671</v>
      </c>
      <c r="B349" s="25" t="s">
        <v>1251</v>
      </c>
      <c r="C349" s="25">
        <v>1</v>
      </c>
      <c r="D349" s="203">
        <v>0.05</v>
      </c>
      <c r="E349" s="224">
        <f t="shared" si="15"/>
        <v>0.05</v>
      </c>
      <c r="F349" s="224">
        <f t="shared" si="17"/>
        <v>8.1900000000000013</v>
      </c>
      <c r="H349" s="208">
        <v>0.05</v>
      </c>
      <c r="M349" s="221">
        <f t="shared" si="19"/>
        <v>8.1900000000000013</v>
      </c>
    </row>
    <row r="350" spans="1:13" x14ac:dyDescent="0.2">
      <c r="A350" s="105">
        <v>40671</v>
      </c>
      <c r="B350" s="25" t="s">
        <v>1245</v>
      </c>
      <c r="C350" s="25">
        <v>8</v>
      </c>
      <c r="D350" s="203">
        <v>0.05</v>
      </c>
      <c r="E350" s="224">
        <f t="shared" si="15"/>
        <v>0.4</v>
      </c>
      <c r="F350" s="224">
        <f t="shared" si="17"/>
        <v>8.5900000000000016</v>
      </c>
      <c r="H350" s="208">
        <v>0.4</v>
      </c>
      <c r="M350" s="221">
        <f t="shared" si="19"/>
        <v>8.5900000000000016</v>
      </c>
    </row>
    <row r="351" spans="1:13" x14ac:dyDescent="0.2">
      <c r="A351" s="105">
        <v>40682</v>
      </c>
      <c r="B351" s="25" t="s">
        <v>1247</v>
      </c>
      <c r="C351" s="25">
        <v>150</v>
      </c>
      <c r="D351" s="203">
        <v>0.05</v>
      </c>
      <c r="E351" s="224">
        <f t="shared" si="15"/>
        <v>7.5</v>
      </c>
      <c r="F351" s="224">
        <f t="shared" si="17"/>
        <v>16.090000000000003</v>
      </c>
      <c r="H351" s="208">
        <v>7.5</v>
      </c>
      <c r="M351" s="221">
        <f t="shared" si="19"/>
        <v>16.090000000000003</v>
      </c>
    </row>
    <row r="352" spans="1:13" x14ac:dyDescent="0.2">
      <c r="A352" s="105">
        <v>40705</v>
      </c>
      <c r="B352" s="25" t="s">
        <v>1248</v>
      </c>
      <c r="C352" s="25">
        <v>90</v>
      </c>
      <c r="D352" s="203">
        <v>0.05</v>
      </c>
      <c r="E352" s="224">
        <f t="shared" si="15"/>
        <v>4.5</v>
      </c>
      <c r="F352" s="224">
        <f t="shared" si="17"/>
        <v>20.590000000000003</v>
      </c>
      <c r="H352" s="208">
        <v>4.5</v>
      </c>
      <c r="M352" s="221">
        <f t="shared" si="19"/>
        <v>20.590000000000003</v>
      </c>
    </row>
    <row r="353" spans="1:14" x14ac:dyDescent="0.2">
      <c r="B353" s="25" t="s">
        <v>1249</v>
      </c>
      <c r="C353" s="25">
        <v>30</v>
      </c>
      <c r="D353" s="203">
        <v>0.05</v>
      </c>
      <c r="E353" s="224">
        <f t="shared" si="15"/>
        <v>1.5</v>
      </c>
      <c r="F353" s="224">
        <f t="shared" si="17"/>
        <v>22.090000000000003</v>
      </c>
      <c r="H353" s="208">
        <v>1.5</v>
      </c>
      <c r="M353" s="221">
        <f t="shared" si="19"/>
        <v>22.090000000000003</v>
      </c>
    </row>
    <row r="354" spans="1:14" x14ac:dyDescent="0.2">
      <c r="B354" s="25" t="s">
        <v>1250</v>
      </c>
      <c r="C354" s="25">
        <v>50</v>
      </c>
      <c r="D354" s="203">
        <v>0.08</v>
      </c>
      <c r="E354" s="224">
        <f t="shared" si="15"/>
        <v>4</v>
      </c>
      <c r="F354" s="224">
        <f t="shared" si="17"/>
        <v>26.090000000000003</v>
      </c>
      <c r="H354" s="208">
        <v>4</v>
      </c>
      <c r="M354" s="221">
        <f t="shared" si="19"/>
        <v>26.090000000000003</v>
      </c>
    </row>
    <row r="355" spans="1:14" x14ac:dyDescent="0.2">
      <c r="B355" s="25" t="s">
        <v>1253</v>
      </c>
      <c r="C355" s="25">
        <v>20</v>
      </c>
      <c r="D355" s="203">
        <v>0.41</v>
      </c>
      <c r="E355" s="224">
        <f t="shared" ref="E355:E417" si="20">IF(C355&gt;0,D355*C355,"")</f>
        <v>8.1999999999999993</v>
      </c>
      <c r="F355" s="224">
        <f t="shared" si="17"/>
        <v>34.290000000000006</v>
      </c>
      <c r="I355" s="206">
        <v>8.1999999999999993</v>
      </c>
      <c r="M355" s="221">
        <f t="shared" si="19"/>
        <v>34.290000000000006</v>
      </c>
      <c r="N355" t="s">
        <v>1252</v>
      </c>
    </row>
    <row r="356" spans="1:14" x14ac:dyDescent="0.2">
      <c r="B356" s="25" t="s">
        <v>1254</v>
      </c>
      <c r="C356" s="25">
        <v>27</v>
      </c>
      <c r="D356" s="203">
        <v>0.41</v>
      </c>
      <c r="E356" s="224">
        <f t="shared" si="20"/>
        <v>11.069999999999999</v>
      </c>
      <c r="F356" s="224">
        <f t="shared" si="17"/>
        <v>45.360000000000007</v>
      </c>
      <c r="I356" s="206">
        <v>11.07</v>
      </c>
      <c r="M356" s="221">
        <f t="shared" si="19"/>
        <v>45.360000000000007</v>
      </c>
    </row>
    <row r="357" spans="1:14" x14ac:dyDescent="0.2">
      <c r="A357" s="105">
        <v>40705</v>
      </c>
      <c r="B357" s="25" t="s">
        <v>1258</v>
      </c>
      <c r="C357" s="25">
        <v>2</v>
      </c>
      <c r="D357" s="203">
        <v>0.05</v>
      </c>
      <c r="E357" s="224">
        <f t="shared" si="20"/>
        <v>0.1</v>
      </c>
      <c r="F357" s="224">
        <f t="shared" si="17"/>
        <v>45.460000000000008</v>
      </c>
      <c r="H357" s="208">
        <v>0.1</v>
      </c>
      <c r="M357" s="221">
        <f t="shared" si="19"/>
        <v>45.460000000000008</v>
      </c>
    </row>
    <row r="358" spans="1:14" x14ac:dyDescent="0.2">
      <c r="B358" s="25" t="s">
        <v>1258</v>
      </c>
      <c r="C358" s="25">
        <v>1</v>
      </c>
      <c r="D358" s="203">
        <v>0.41</v>
      </c>
      <c r="E358" s="224">
        <f t="shared" si="20"/>
        <v>0.41</v>
      </c>
      <c r="F358" s="224">
        <f t="shared" si="17"/>
        <v>45.870000000000005</v>
      </c>
      <c r="I358" s="206">
        <v>0.41</v>
      </c>
      <c r="M358" s="221">
        <f t="shared" si="19"/>
        <v>45.870000000000005</v>
      </c>
    </row>
    <row r="359" spans="1:14" x14ac:dyDescent="0.2">
      <c r="B359" s="25" t="s">
        <v>1259</v>
      </c>
      <c r="C359" s="25">
        <v>12</v>
      </c>
      <c r="D359" s="203">
        <v>0.1</v>
      </c>
      <c r="E359" s="224">
        <f t="shared" si="20"/>
        <v>1.2000000000000002</v>
      </c>
      <c r="F359" s="224">
        <f t="shared" si="17"/>
        <v>47.070000000000007</v>
      </c>
      <c r="H359" s="208">
        <v>1.2</v>
      </c>
      <c r="M359" s="221">
        <f t="shared" si="19"/>
        <v>47.070000000000007</v>
      </c>
    </row>
    <row r="360" spans="1:14" x14ac:dyDescent="0.2">
      <c r="B360" s="25" t="s">
        <v>1199</v>
      </c>
      <c r="C360" s="25">
        <v>9</v>
      </c>
      <c r="D360" s="203">
        <v>0.05</v>
      </c>
      <c r="E360" s="224">
        <f t="shared" si="20"/>
        <v>0.45</v>
      </c>
      <c r="F360" s="224">
        <f t="shared" si="17"/>
        <v>47.52000000000001</v>
      </c>
      <c r="H360" s="208">
        <v>0.45</v>
      </c>
      <c r="M360" s="221">
        <f t="shared" si="19"/>
        <v>47.52000000000001</v>
      </c>
    </row>
    <row r="361" spans="1:14" x14ac:dyDescent="0.2">
      <c r="B361" s="25" t="s">
        <v>1200</v>
      </c>
      <c r="C361" s="25">
        <v>6</v>
      </c>
      <c r="D361" s="203">
        <v>0.05</v>
      </c>
      <c r="E361" s="224">
        <f t="shared" si="20"/>
        <v>0.30000000000000004</v>
      </c>
      <c r="F361" s="224">
        <f t="shared" si="17"/>
        <v>47.820000000000007</v>
      </c>
      <c r="H361" s="208">
        <v>0.3</v>
      </c>
      <c r="M361" s="221">
        <f t="shared" si="19"/>
        <v>47.820000000000007</v>
      </c>
    </row>
    <row r="362" spans="1:14" x14ac:dyDescent="0.2">
      <c r="B362" s="25" t="s">
        <v>1244</v>
      </c>
      <c r="C362" s="25">
        <v>2</v>
      </c>
      <c r="D362" s="203">
        <v>0.05</v>
      </c>
      <c r="E362" s="224">
        <f t="shared" si="20"/>
        <v>0.1</v>
      </c>
      <c r="F362" s="224">
        <f t="shared" si="17"/>
        <v>47.920000000000009</v>
      </c>
      <c r="H362" s="208">
        <v>0.1</v>
      </c>
      <c r="M362" s="221">
        <f t="shared" si="19"/>
        <v>47.920000000000009</v>
      </c>
    </row>
    <row r="363" spans="1:14" x14ac:dyDescent="0.2">
      <c r="B363" s="26" t="s">
        <v>1477</v>
      </c>
      <c r="C363" s="25">
        <v>150</v>
      </c>
      <c r="D363" s="203">
        <v>0.05</v>
      </c>
      <c r="E363" s="224">
        <f t="shared" si="20"/>
        <v>7.5</v>
      </c>
      <c r="F363" s="224">
        <f t="shared" si="17"/>
        <v>55.420000000000009</v>
      </c>
      <c r="H363" s="208">
        <v>7.5</v>
      </c>
      <c r="M363" s="221">
        <f t="shared" si="19"/>
        <v>55.420000000000009</v>
      </c>
    </row>
    <row r="364" spans="1:14" x14ac:dyDescent="0.2">
      <c r="B364" s="25" t="s">
        <v>1251</v>
      </c>
      <c r="C364" s="25">
        <v>1</v>
      </c>
      <c r="D364" s="203">
        <v>0.05</v>
      </c>
      <c r="E364" s="224">
        <f t="shared" si="20"/>
        <v>0.05</v>
      </c>
      <c r="F364" s="224">
        <f t="shared" si="17"/>
        <v>55.470000000000006</v>
      </c>
      <c r="H364" s="208">
        <v>0.05</v>
      </c>
      <c r="M364" s="221">
        <f t="shared" si="19"/>
        <v>55.470000000000006</v>
      </c>
    </row>
    <row r="365" spans="1:14" x14ac:dyDescent="0.2">
      <c r="B365" s="25" t="s">
        <v>1260</v>
      </c>
      <c r="C365" s="25">
        <v>12</v>
      </c>
      <c r="D365" s="203">
        <v>0.05</v>
      </c>
      <c r="E365" s="224">
        <f t="shared" si="20"/>
        <v>0.60000000000000009</v>
      </c>
      <c r="F365" s="224">
        <f t="shared" si="17"/>
        <v>56.070000000000007</v>
      </c>
      <c r="H365" s="208">
        <v>0.6</v>
      </c>
      <c r="M365" s="221">
        <f t="shared" si="19"/>
        <v>56.070000000000007</v>
      </c>
    </row>
    <row r="366" spans="1:14" x14ac:dyDescent="0.2">
      <c r="B366" s="25" t="s">
        <v>1261</v>
      </c>
      <c r="C366" s="25">
        <v>10</v>
      </c>
      <c r="D366" s="290">
        <v>1.359</v>
      </c>
      <c r="E366" s="224">
        <f t="shared" si="20"/>
        <v>13.59</v>
      </c>
      <c r="F366" s="224">
        <f t="shared" si="17"/>
        <v>69.660000000000011</v>
      </c>
      <c r="J366" s="206">
        <v>13.59</v>
      </c>
      <c r="M366" s="221">
        <f t="shared" si="19"/>
        <v>69.660000000000011</v>
      </c>
    </row>
    <row r="367" spans="1:14" x14ac:dyDescent="0.2">
      <c r="A367" s="106"/>
      <c r="B367" s="286"/>
      <c r="C367" s="286"/>
      <c r="D367" s="287"/>
      <c r="E367" s="288" t="str">
        <f t="shared" si="20"/>
        <v/>
      </c>
      <c r="F367" s="288" t="s">
        <v>1239</v>
      </c>
      <c r="G367" s="209">
        <f>SUM(H367:K367)</f>
        <v>69.660000000000011</v>
      </c>
      <c r="H367" s="207">
        <f>SUM(H345:H366)</f>
        <v>36.390000000000008</v>
      </c>
      <c r="I367" s="205">
        <f>SUM(I345:I366)</f>
        <v>19.68</v>
      </c>
      <c r="J367" s="205">
        <f>SUM(J345:J366)</f>
        <v>13.59</v>
      </c>
      <c r="K367" s="205">
        <f>SUM(K345:K365)</f>
        <v>0</v>
      </c>
      <c r="L367" s="19"/>
      <c r="M367" s="205"/>
    </row>
    <row r="368" spans="1:14" x14ac:dyDescent="0.2">
      <c r="D368" s="203"/>
      <c r="E368" s="224" t="str">
        <f t="shared" si="20"/>
        <v/>
      </c>
    </row>
    <row r="369" spans="1:13" ht="13.5" thickBot="1" x14ac:dyDescent="0.25">
      <c r="A369" s="227" t="s">
        <v>162</v>
      </c>
      <c r="B369" s="228" t="s">
        <v>163</v>
      </c>
      <c r="C369" s="228" t="s">
        <v>164</v>
      </c>
      <c r="D369" s="229" t="s">
        <v>973</v>
      </c>
      <c r="E369" s="230" t="s">
        <v>166</v>
      </c>
      <c r="F369" s="230" t="s">
        <v>735</v>
      </c>
      <c r="G369" s="231"/>
      <c r="H369" s="232" t="s">
        <v>1118</v>
      </c>
      <c r="I369" s="232" t="s">
        <v>328</v>
      </c>
      <c r="J369" s="233" t="s">
        <v>1119</v>
      </c>
      <c r="K369" s="233" t="s">
        <v>1120</v>
      </c>
    </row>
    <row r="370" spans="1:13" ht="13.5" thickTop="1" x14ac:dyDescent="0.2">
      <c r="A370" s="105">
        <v>40714</v>
      </c>
      <c r="B370" s="25" t="s">
        <v>1266</v>
      </c>
      <c r="C370" s="25">
        <v>12</v>
      </c>
      <c r="D370" s="203">
        <v>0.05</v>
      </c>
      <c r="E370" s="224">
        <f t="shared" si="20"/>
        <v>0.60000000000000009</v>
      </c>
      <c r="F370" s="224">
        <f>E370</f>
        <v>0.60000000000000009</v>
      </c>
      <c r="H370" s="208">
        <v>0.6</v>
      </c>
      <c r="M370" s="221">
        <f t="shared" ref="M370:M433" si="21">M369+SUM(H370:K370)</f>
        <v>0.6</v>
      </c>
    </row>
    <row r="371" spans="1:13" x14ac:dyDescent="0.2">
      <c r="B371" s="25" t="s">
        <v>1258</v>
      </c>
      <c r="C371" s="25">
        <v>1</v>
      </c>
      <c r="D371" s="203">
        <v>0.05</v>
      </c>
      <c r="E371" s="224">
        <f t="shared" si="20"/>
        <v>0.05</v>
      </c>
      <c r="F371" s="224">
        <f>F370+E371</f>
        <v>0.65000000000000013</v>
      </c>
      <c r="H371" s="208">
        <v>0.05</v>
      </c>
      <c r="M371" s="221">
        <f t="shared" si="21"/>
        <v>0.65</v>
      </c>
    </row>
    <row r="372" spans="1:13" x14ac:dyDescent="0.2">
      <c r="B372" s="25" t="s">
        <v>1258</v>
      </c>
      <c r="C372" s="25">
        <v>1</v>
      </c>
      <c r="D372" s="203">
        <v>0.41</v>
      </c>
      <c r="E372" s="224">
        <f t="shared" si="20"/>
        <v>0.41</v>
      </c>
      <c r="F372" s="224">
        <f t="shared" ref="F372:F435" si="22">F371+E372</f>
        <v>1.06</v>
      </c>
      <c r="I372" s="206">
        <v>0.41</v>
      </c>
      <c r="M372" s="221">
        <f t="shared" si="21"/>
        <v>1.06</v>
      </c>
    </row>
    <row r="373" spans="1:13" x14ac:dyDescent="0.2">
      <c r="B373" s="25" t="s">
        <v>1267</v>
      </c>
      <c r="C373" s="25">
        <v>1</v>
      </c>
      <c r="D373" s="203">
        <v>0.41</v>
      </c>
      <c r="E373" s="224">
        <f t="shared" si="20"/>
        <v>0.41</v>
      </c>
      <c r="F373" s="224">
        <f t="shared" si="22"/>
        <v>1.47</v>
      </c>
      <c r="I373" s="206">
        <v>0.41</v>
      </c>
      <c r="M373" s="221">
        <f t="shared" si="21"/>
        <v>1.47</v>
      </c>
    </row>
    <row r="374" spans="1:13" x14ac:dyDescent="0.2">
      <c r="A374" s="105">
        <v>40716</v>
      </c>
      <c r="B374" s="25" t="s">
        <v>1268</v>
      </c>
      <c r="C374" s="25">
        <v>2</v>
      </c>
      <c r="D374" s="203">
        <v>0.32</v>
      </c>
      <c r="E374" s="224">
        <f t="shared" si="20"/>
        <v>0.64</v>
      </c>
      <c r="F374" s="224">
        <f t="shared" si="22"/>
        <v>2.11</v>
      </c>
      <c r="I374" s="206">
        <v>0.64</v>
      </c>
      <c r="M374" s="221">
        <f t="shared" si="21"/>
        <v>2.11</v>
      </c>
    </row>
    <row r="375" spans="1:13" x14ac:dyDescent="0.2">
      <c r="B375" s="25" t="s">
        <v>1269</v>
      </c>
      <c r="C375" s="25">
        <v>18</v>
      </c>
      <c r="D375" s="203">
        <v>0.05</v>
      </c>
      <c r="E375" s="224">
        <f t="shared" si="20"/>
        <v>0.9</v>
      </c>
      <c r="F375" s="224">
        <f t="shared" si="22"/>
        <v>3.01</v>
      </c>
      <c r="H375" s="208">
        <v>0.9</v>
      </c>
      <c r="M375" s="221">
        <f t="shared" si="21"/>
        <v>3.01</v>
      </c>
    </row>
    <row r="376" spans="1:13" x14ac:dyDescent="0.2">
      <c r="B376" s="25" t="s">
        <v>1270</v>
      </c>
      <c r="C376" s="25">
        <v>56</v>
      </c>
      <c r="D376" s="203">
        <v>0.08</v>
      </c>
      <c r="E376" s="224">
        <f t="shared" si="20"/>
        <v>4.4800000000000004</v>
      </c>
      <c r="F376" s="224">
        <f t="shared" si="22"/>
        <v>7.49</v>
      </c>
      <c r="H376" s="208">
        <v>4.4800000000000004</v>
      </c>
      <c r="M376" s="221">
        <f t="shared" si="21"/>
        <v>7.49</v>
      </c>
    </row>
    <row r="377" spans="1:13" x14ac:dyDescent="0.2">
      <c r="B377" s="25" t="s">
        <v>1249</v>
      </c>
      <c r="C377" s="25">
        <v>30</v>
      </c>
      <c r="D377" s="203">
        <v>0.05</v>
      </c>
      <c r="E377" s="224">
        <f t="shared" si="20"/>
        <v>1.5</v>
      </c>
      <c r="F377" s="224">
        <f t="shared" si="22"/>
        <v>8.99</v>
      </c>
      <c r="H377" s="208">
        <v>1.5</v>
      </c>
      <c r="M377" s="221">
        <f t="shared" si="21"/>
        <v>8.99</v>
      </c>
    </row>
    <row r="378" spans="1:13" x14ac:dyDescent="0.2">
      <c r="B378" s="25" t="s">
        <v>1274</v>
      </c>
      <c r="C378" s="25">
        <v>50</v>
      </c>
      <c r="D378" s="203">
        <v>0.08</v>
      </c>
      <c r="E378" s="224">
        <f t="shared" si="20"/>
        <v>4</v>
      </c>
      <c r="F378" s="224">
        <f t="shared" si="22"/>
        <v>12.99</v>
      </c>
      <c r="H378" s="208">
        <v>4</v>
      </c>
      <c r="M378" s="221">
        <f t="shared" si="21"/>
        <v>12.99</v>
      </c>
    </row>
    <row r="379" spans="1:13" x14ac:dyDescent="0.2">
      <c r="B379" s="25" t="s">
        <v>1272</v>
      </c>
      <c r="C379" s="25">
        <v>21</v>
      </c>
      <c r="D379" s="203">
        <v>0.32</v>
      </c>
      <c r="E379" s="224">
        <f t="shared" si="20"/>
        <v>6.72</v>
      </c>
      <c r="F379" s="224">
        <f t="shared" si="22"/>
        <v>19.71</v>
      </c>
      <c r="I379" s="206">
        <v>6.72</v>
      </c>
      <c r="M379" s="221">
        <f t="shared" si="21"/>
        <v>19.71</v>
      </c>
    </row>
    <row r="380" spans="1:13" x14ac:dyDescent="0.2">
      <c r="B380" s="25" t="s">
        <v>1273</v>
      </c>
      <c r="C380" s="25">
        <v>27</v>
      </c>
      <c r="D380" s="203">
        <v>0.32</v>
      </c>
      <c r="E380" s="224">
        <f t="shared" si="20"/>
        <v>8.64</v>
      </c>
      <c r="F380" s="224">
        <f t="shared" si="22"/>
        <v>28.35</v>
      </c>
      <c r="I380" s="206">
        <v>8.64</v>
      </c>
      <c r="M380" s="221">
        <f t="shared" si="21"/>
        <v>28.35</v>
      </c>
    </row>
    <row r="381" spans="1:13" x14ac:dyDescent="0.2">
      <c r="B381" s="25" t="s">
        <v>1271</v>
      </c>
      <c r="C381" s="25">
        <v>8</v>
      </c>
      <c r="D381" s="203">
        <v>0.05</v>
      </c>
      <c r="E381" s="224">
        <f t="shared" si="20"/>
        <v>0.4</v>
      </c>
      <c r="F381" s="224">
        <f t="shared" si="22"/>
        <v>28.75</v>
      </c>
      <c r="H381" s="208">
        <v>0.4</v>
      </c>
      <c r="M381" s="221">
        <f t="shared" si="21"/>
        <v>28.75</v>
      </c>
    </row>
    <row r="382" spans="1:13" x14ac:dyDescent="0.2">
      <c r="B382" s="25" t="s">
        <v>1275</v>
      </c>
      <c r="C382" s="25">
        <v>10</v>
      </c>
      <c r="D382" s="203">
        <v>0.08</v>
      </c>
      <c r="E382" s="224">
        <f t="shared" si="20"/>
        <v>0.8</v>
      </c>
      <c r="F382" s="224">
        <f t="shared" si="22"/>
        <v>29.55</v>
      </c>
      <c r="H382" s="208">
        <v>0.8</v>
      </c>
      <c r="M382" s="221">
        <f t="shared" si="21"/>
        <v>29.55</v>
      </c>
    </row>
    <row r="383" spans="1:13" x14ac:dyDescent="0.2">
      <c r="A383" s="105">
        <v>40723</v>
      </c>
      <c r="B383" s="25" t="s">
        <v>1283</v>
      </c>
      <c r="C383" s="25">
        <v>8</v>
      </c>
      <c r="D383" s="203">
        <v>0.05</v>
      </c>
      <c r="E383" s="224">
        <f t="shared" si="20"/>
        <v>0.4</v>
      </c>
      <c r="F383" s="224">
        <f t="shared" si="22"/>
        <v>29.95</v>
      </c>
      <c r="H383" s="208">
        <v>0.4</v>
      </c>
      <c r="M383" s="221">
        <f t="shared" si="21"/>
        <v>29.95</v>
      </c>
    </row>
    <row r="384" spans="1:13" x14ac:dyDescent="0.2">
      <c r="A384" s="105">
        <v>40729</v>
      </c>
      <c r="B384" s="25" t="s">
        <v>1284</v>
      </c>
      <c r="C384" s="25">
        <v>20</v>
      </c>
      <c r="D384" s="203">
        <v>0.05</v>
      </c>
      <c r="E384" s="224">
        <f t="shared" si="20"/>
        <v>1</v>
      </c>
      <c r="F384" s="224">
        <f t="shared" si="22"/>
        <v>30.95</v>
      </c>
      <c r="H384" s="208">
        <v>1</v>
      </c>
      <c r="M384" s="221">
        <f t="shared" si="21"/>
        <v>30.95</v>
      </c>
    </row>
    <row r="385" spans="1:13" x14ac:dyDescent="0.2">
      <c r="B385" s="25" t="s">
        <v>1285</v>
      </c>
      <c r="C385" s="25">
        <v>20</v>
      </c>
      <c r="D385" s="203">
        <v>0.41</v>
      </c>
      <c r="E385" s="224">
        <f t="shared" si="20"/>
        <v>8.1999999999999993</v>
      </c>
      <c r="F385" s="224">
        <f t="shared" si="22"/>
        <v>39.15</v>
      </c>
      <c r="I385" s="206">
        <v>8.1999999999999993</v>
      </c>
      <c r="M385" s="221">
        <f t="shared" si="21"/>
        <v>39.15</v>
      </c>
    </row>
    <row r="386" spans="1:13" x14ac:dyDescent="0.2">
      <c r="A386" s="105">
        <v>40732</v>
      </c>
      <c r="B386" s="25" t="s">
        <v>1199</v>
      </c>
      <c r="C386" s="25">
        <v>6</v>
      </c>
      <c r="D386" s="203">
        <v>0.08</v>
      </c>
      <c r="E386" s="224">
        <f t="shared" si="20"/>
        <v>0.48</v>
      </c>
      <c r="F386" s="224">
        <f t="shared" si="22"/>
        <v>39.629999999999995</v>
      </c>
      <c r="H386" s="208">
        <v>0.48</v>
      </c>
      <c r="M386" s="221">
        <f t="shared" si="21"/>
        <v>39.629999999999995</v>
      </c>
    </row>
    <row r="387" spans="1:13" x14ac:dyDescent="0.2">
      <c r="B387" s="25" t="s">
        <v>1286</v>
      </c>
      <c r="C387" s="25">
        <v>6</v>
      </c>
      <c r="D387" s="203">
        <v>0.05</v>
      </c>
      <c r="E387" s="224">
        <f t="shared" si="20"/>
        <v>0.30000000000000004</v>
      </c>
      <c r="F387" s="224">
        <f t="shared" si="22"/>
        <v>39.929999999999993</v>
      </c>
      <c r="H387" s="208">
        <v>0.3</v>
      </c>
      <c r="M387" s="221">
        <f t="shared" si="21"/>
        <v>39.929999999999993</v>
      </c>
    </row>
    <row r="388" spans="1:13" x14ac:dyDescent="0.2">
      <c r="B388" s="25" t="s">
        <v>1244</v>
      </c>
      <c r="C388" s="25">
        <v>2</v>
      </c>
      <c r="D388" s="203">
        <v>0.05</v>
      </c>
      <c r="E388" s="224">
        <f t="shared" si="20"/>
        <v>0.1</v>
      </c>
      <c r="F388" s="224">
        <f t="shared" si="22"/>
        <v>40.029999999999994</v>
      </c>
      <c r="H388" s="208">
        <v>0.1</v>
      </c>
      <c r="M388" s="221">
        <f t="shared" si="21"/>
        <v>40.029999999999994</v>
      </c>
    </row>
    <row r="389" spans="1:13" x14ac:dyDescent="0.2">
      <c r="B389" s="26" t="s">
        <v>1478</v>
      </c>
      <c r="C389" s="25">
        <v>156</v>
      </c>
      <c r="D389" s="203">
        <v>0.05</v>
      </c>
      <c r="E389" s="224">
        <f t="shared" si="20"/>
        <v>7.8000000000000007</v>
      </c>
      <c r="F389" s="224">
        <f t="shared" si="22"/>
        <v>47.83</v>
      </c>
      <c r="H389" s="208">
        <v>7.8</v>
      </c>
      <c r="M389" s="221">
        <f t="shared" si="21"/>
        <v>47.829999999999991</v>
      </c>
    </row>
    <row r="390" spans="1:13" x14ac:dyDescent="0.2">
      <c r="B390" s="312" t="s">
        <v>1251</v>
      </c>
      <c r="C390" s="25">
        <v>1</v>
      </c>
      <c r="D390" s="203">
        <v>0.05</v>
      </c>
      <c r="E390" s="224">
        <f t="shared" si="20"/>
        <v>0.05</v>
      </c>
      <c r="F390" s="224">
        <f t="shared" si="22"/>
        <v>47.879999999999995</v>
      </c>
      <c r="H390" s="208">
        <v>0.05</v>
      </c>
      <c r="M390" s="221">
        <f t="shared" si="21"/>
        <v>47.879999999999988</v>
      </c>
    </row>
    <row r="391" spans="1:13" x14ac:dyDescent="0.2">
      <c r="B391" s="25" t="s">
        <v>1287</v>
      </c>
      <c r="C391" s="25">
        <v>1</v>
      </c>
      <c r="D391" s="203">
        <v>0.15</v>
      </c>
      <c r="E391" s="224">
        <f t="shared" si="20"/>
        <v>0.15</v>
      </c>
      <c r="F391" s="224">
        <f t="shared" si="22"/>
        <v>48.029999999999994</v>
      </c>
      <c r="H391" s="208">
        <v>0.15</v>
      </c>
      <c r="M391" s="221">
        <f t="shared" si="21"/>
        <v>48.029999999999987</v>
      </c>
    </row>
    <row r="392" spans="1:13" x14ac:dyDescent="0.2">
      <c r="B392" s="25" t="s">
        <v>1288</v>
      </c>
      <c r="C392" s="25">
        <v>2</v>
      </c>
      <c r="D392" s="203">
        <v>0.05</v>
      </c>
      <c r="E392" s="224">
        <f t="shared" si="20"/>
        <v>0.1</v>
      </c>
      <c r="F392" s="224">
        <f t="shared" si="22"/>
        <v>48.129999999999995</v>
      </c>
      <c r="H392" s="208">
        <v>0.1</v>
      </c>
      <c r="M392" s="221">
        <f t="shared" si="21"/>
        <v>48.129999999999988</v>
      </c>
    </row>
    <row r="393" spans="1:13" x14ac:dyDescent="0.2">
      <c r="D393" s="203"/>
      <c r="E393" s="224" t="str">
        <f t="shared" si="20"/>
        <v/>
      </c>
      <c r="F393" s="288" t="s">
        <v>1239</v>
      </c>
      <c r="G393" s="209">
        <f>SUM(H393:K393)</f>
        <v>48.13</v>
      </c>
      <c r="H393" s="207">
        <f>SUM(H370:H392)</f>
        <v>23.110000000000003</v>
      </c>
      <c r="I393" s="205">
        <f>SUM(I370:I392)</f>
        <v>25.02</v>
      </c>
      <c r="J393" s="205">
        <f>SUM(J370:J392)</f>
        <v>0</v>
      </c>
      <c r="K393" s="205">
        <f>SUM(K370:K392)</f>
        <v>0</v>
      </c>
    </row>
    <row r="394" spans="1:13" x14ac:dyDescent="0.2">
      <c r="D394" s="203"/>
      <c r="E394" s="224" t="str">
        <f t="shared" si="20"/>
        <v/>
      </c>
    </row>
    <row r="395" spans="1:13" ht="13.5" thickBot="1" x14ac:dyDescent="0.25">
      <c r="A395" s="227" t="s">
        <v>162</v>
      </c>
      <c r="B395" s="228" t="s">
        <v>163</v>
      </c>
      <c r="C395" s="228" t="s">
        <v>164</v>
      </c>
      <c r="D395" s="229" t="s">
        <v>973</v>
      </c>
      <c r="E395" s="230" t="s">
        <v>166</v>
      </c>
      <c r="F395" s="230" t="s">
        <v>735</v>
      </c>
      <c r="G395" s="231"/>
      <c r="H395" s="232" t="s">
        <v>1118</v>
      </c>
      <c r="I395" s="232" t="s">
        <v>328</v>
      </c>
      <c r="J395" s="233" t="s">
        <v>1119</v>
      </c>
      <c r="K395" s="233" t="s">
        <v>1120</v>
      </c>
    </row>
    <row r="396" spans="1:13" ht="13.5" thickTop="1" x14ac:dyDescent="0.2">
      <c r="A396" s="105">
        <v>40747</v>
      </c>
      <c r="B396" s="25" t="s">
        <v>1352</v>
      </c>
      <c r="C396" s="25">
        <v>30</v>
      </c>
      <c r="D396" s="203">
        <v>0.08</v>
      </c>
      <c r="E396" s="224">
        <f t="shared" si="20"/>
        <v>2.4</v>
      </c>
      <c r="F396" s="224">
        <v>2.4</v>
      </c>
      <c r="H396" s="208">
        <v>2.4</v>
      </c>
      <c r="M396" s="221">
        <f t="shared" si="21"/>
        <v>2.4</v>
      </c>
    </row>
    <row r="397" spans="1:13" x14ac:dyDescent="0.2">
      <c r="B397" s="25" t="s">
        <v>1353</v>
      </c>
      <c r="C397" s="25">
        <v>30</v>
      </c>
      <c r="D397" s="203">
        <v>0.05</v>
      </c>
      <c r="E397" s="224">
        <f t="shared" si="20"/>
        <v>1.5</v>
      </c>
      <c r="F397" s="224">
        <f t="shared" si="22"/>
        <v>3.9</v>
      </c>
      <c r="H397" s="208">
        <v>1.5</v>
      </c>
      <c r="M397" s="221">
        <f t="shared" si="21"/>
        <v>3.9</v>
      </c>
    </row>
    <row r="398" spans="1:13" x14ac:dyDescent="0.2">
      <c r="B398" s="25" t="s">
        <v>1354</v>
      </c>
      <c r="C398" s="25">
        <v>24</v>
      </c>
      <c r="D398" s="203">
        <v>0.08</v>
      </c>
      <c r="E398" s="224">
        <f t="shared" si="20"/>
        <v>1.92</v>
      </c>
      <c r="F398" s="224">
        <f t="shared" si="22"/>
        <v>5.82</v>
      </c>
      <c r="H398" s="208">
        <v>1.92</v>
      </c>
      <c r="M398" s="221">
        <f t="shared" si="21"/>
        <v>5.82</v>
      </c>
    </row>
    <row r="399" spans="1:13" x14ac:dyDescent="0.2">
      <c r="B399" s="25" t="s">
        <v>1272</v>
      </c>
      <c r="C399" s="25">
        <v>20</v>
      </c>
      <c r="D399" s="203">
        <v>0.32</v>
      </c>
      <c r="E399" s="224">
        <f t="shared" si="20"/>
        <v>6.4</v>
      </c>
      <c r="F399" s="224">
        <f t="shared" si="22"/>
        <v>12.22</v>
      </c>
      <c r="I399" s="206">
        <v>6.4</v>
      </c>
      <c r="M399" s="221">
        <f t="shared" si="21"/>
        <v>12.22</v>
      </c>
    </row>
    <row r="400" spans="1:13" x14ac:dyDescent="0.2">
      <c r="B400" s="25" t="s">
        <v>1355</v>
      </c>
      <c r="C400" s="25">
        <v>27</v>
      </c>
      <c r="D400" s="203">
        <v>0.32</v>
      </c>
      <c r="E400" s="224">
        <f t="shared" si="20"/>
        <v>8.64</v>
      </c>
      <c r="F400" s="224">
        <f t="shared" si="22"/>
        <v>20.86</v>
      </c>
      <c r="I400" s="206">
        <v>8.64</v>
      </c>
      <c r="M400" s="221">
        <f t="shared" si="21"/>
        <v>20.86</v>
      </c>
    </row>
    <row r="401" spans="1:13" x14ac:dyDescent="0.2">
      <c r="B401" s="25" t="s">
        <v>1356</v>
      </c>
      <c r="C401" s="25">
        <v>1</v>
      </c>
      <c r="D401" s="203">
        <v>12</v>
      </c>
      <c r="E401" s="224">
        <f t="shared" si="20"/>
        <v>12</v>
      </c>
      <c r="F401" s="224">
        <f t="shared" si="22"/>
        <v>32.86</v>
      </c>
      <c r="K401" s="206">
        <v>12</v>
      </c>
      <c r="M401" s="221">
        <f t="shared" si="21"/>
        <v>32.86</v>
      </c>
    </row>
    <row r="402" spans="1:13" x14ac:dyDescent="0.2">
      <c r="A402" s="105" t="s">
        <v>32</v>
      </c>
      <c r="B402" s="25" t="s">
        <v>1199</v>
      </c>
      <c r="C402" s="25">
        <v>6</v>
      </c>
      <c r="D402" s="203">
        <v>0.08</v>
      </c>
      <c r="E402" s="224">
        <f t="shared" si="20"/>
        <v>0.48</v>
      </c>
      <c r="F402" s="224">
        <f t="shared" si="22"/>
        <v>33.339999999999996</v>
      </c>
      <c r="H402" s="208">
        <v>0.48</v>
      </c>
      <c r="M402" s="221">
        <f t="shared" si="21"/>
        <v>33.339999999999996</v>
      </c>
    </row>
    <row r="403" spans="1:13" x14ac:dyDescent="0.2">
      <c r="B403" s="25" t="s">
        <v>1286</v>
      </c>
      <c r="C403" s="25">
        <v>6</v>
      </c>
      <c r="D403" s="203">
        <v>0.05</v>
      </c>
      <c r="E403" s="224">
        <f t="shared" si="20"/>
        <v>0.30000000000000004</v>
      </c>
      <c r="F403" s="224">
        <f t="shared" si="22"/>
        <v>33.639999999999993</v>
      </c>
      <c r="H403" s="208">
        <v>0.3</v>
      </c>
      <c r="M403" s="221">
        <f t="shared" si="21"/>
        <v>33.639999999999993</v>
      </c>
    </row>
    <row r="404" spans="1:13" x14ac:dyDescent="0.2">
      <c r="B404" s="25" t="s">
        <v>1244</v>
      </c>
      <c r="C404" s="25">
        <v>2</v>
      </c>
      <c r="D404" s="203">
        <v>0.05</v>
      </c>
      <c r="E404" s="224">
        <f t="shared" si="20"/>
        <v>0.1</v>
      </c>
      <c r="F404" s="224">
        <f t="shared" si="22"/>
        <v>33.739999999999995</v>
      </c>
      <c r="H404" s="208">
        <v>0.1</v>
      </c>
      <c r="M404" s="221">
        <f t="shared" si="21"/>
        <v>33.739999999999995</v>
      </c>
    </row>
    <row r="405" spans="1:13" x14ac:dyDescent="0.2">
      <c r="B405" s="25" t="s">
        <v>1357</v>
      </c>
      <c r="C405" s="25">
        <v>50</v>
      </c>
      <c r="D405" s="203">
        <v>0.08</v>
      </c>
      <c r="E405" s="224">
        <f t="shared" si="20"/>
        <v>4</v>
      </c>
      <c r="F405" s="224">
        <f t="shared" si="22"/>
        <v>37.739999999999995</v>
      </c>
      <c r="H405" s="208">
        <v>4</v>
      </c>
      <c r="M405" s="221">
        <f t="shared" si="21"/>
        <v>37.739999999999995</v>
      </c>
    </row>
    <row r="406" spans="1:13" x14ac:dyDescent="0.2">
      <c r="B406" s="25" t="s">
        <v>1358</v>
      </c>
      <c r="C406" s="25">
        <v>1</v>
      </c>
      <c r="D406" s="203">
        <v>0.05</v>
      </c>
      <c r="E406" s="224">
        <f t="shared" si="20"/>
        <v>0.05</v>
      </c>
      <c r="F406" s="224">
        <f t="shared" si="22"/>
        <v>37.789999999999992</v>
      </c>
      <c r="H406" s="208">
        <v>0.05</v>
      </c>
      <c r="M406" s="221">
        <f t="shared" si="21"/>
        <v>37.789999999999992</v>
      </c>
    </row>
    <row r="407" spans="1:13" x14ac:dyDescent="0.2">
      <c r="B407" s="25" t="s">
        <v>1363</v>
      </c>
      <c r="C407" s="25">
        <v>10</v>
      </c>
      <c r="D407" s="203">
        <v>0.05</v>
      </c>
      <c r="E407" s="224">
        <f t="shared" si="20"/>
        <v>0.5</v>
      </c>
      <c r="F407" s="224">
        <f t="shared" si="22"/>
        <v>38.289999999999992</v>
      </c>
      <c r="H407" s="208">
        <v>0.5</v>
      </c>
      <c r="M407" s="221">
        <f t="shared" si="21"/>
        <v>38.289999999999992</v>
      </c>
    </row>
    <row r="408" spans="1:13" x14ac:dyDescent="0.2">
      <c r="D408" s="203"/>
      <c r="E408" s="224" t="str">
        <f t="shared" si="20"/>
        <v/>
      </c>
      <c r="F408" s="288" t="s">
        <v>1239</v>
      </c>
      <c r="G408" s="209">
        <f>SUM(H408:K408)</f>
        <v>38.29</v>
      </c>
      <c r="H408" s="207">
        <f>SUM(H396:H407)</f>
        <v>11.25</v>
      </c>
      <c r="I408" s="205">
        <f>SUM(I396:I407)</f>
        <v>15.040000000000001</v>
      </c>
      <c r="J408" s="205">
        <f>SUM(J396:J407)</f>
        <v>0</v>
      </c>
      <c r="K408" s="205">
        <f>SUM(K396:K407)</f>
        <v>12</v>
      </c>
    </row>
    <row r="409" spans="1:13" x14ac:dyDescent="0.2">
      <c r="D409" s="203"/>
      <c r="E409" s="224" t="str">
        <f t="shared" si="20"/>
        <v/>
      </c>
      <c r="M409" s="221">
        <f t="shared" si="21"/>
        <v>0</v>
      </c>
    </row>
    <row r="410" spans="1:13" ht="13.5" thickBot="1" x14ac:dyDescent="0.25">
      <c r="A410" s="227" t="s">
        <v>162</v>
      </c>
      <c r="B410" s="228" t="s">
        <v>163</v>
      </c>
      <c r="C410" s="228" t="s">
        <v>164</v>
      </c>
      <c r="D410" s="229" t="s">
        <v>973</v>
      </c>
      <c r="E410" s="230" t="s">
        <v>166</v>
      </c>
      <c r="F410" s="230" t="s">
        <v>735</v>
      </c>
      <c r="G410" s="231"/>
      <c r="H410" s="232" t="s">
        <v>1118</v>
      </c>
      <c r="I410" s="232" t="s">
        <v>328</v>
      </c>
      <c r="J410" s="233" t="s">
        <v>1119</v>
      </c>
      <c r="K410" s="233" t="s">
        <v>1120</v>
      </c>
      <c r="M410" s="221">
        <f t="shared" si="21"/>
        <v>0</v>
      </c>
    </row>
    <row r="411" spans="1:13" ht="13.5" thickTop="1" x14ac:dyDescent="0.2">
      <c r="A411" s="105">
        <v>40766</v>
      </c>
      <c r="B411" s="25" t="s">
        <v>734</v>
      </c>
      <c r="C411" s="25">
        <v>1</v>
      </c>
      <c r="D411" s="203">
        <v>28.99</v>
      </c>
      <c r="E411" s="224">
        <f t="shared" si="20"/>
        <v>28.99</v>
      </c>
      <c r="F411" s="224">
        <v>28.99</v>
      </c>
      <c r="K411" s="206">
        <v>28.99</v>
      </c>
      <c r="M411" s="221">
        <f t="shared" si="21"/>
        <v>28.99</v>
      </c>
    </row>
    <row r="412" spans="1:13" x14ac:dyDescent="0.2">
      <c r="B412" s="25" t="s">
        <v>1366</v>
      </c>
      <c r="C412" s="25">
        <v>6</v>
      </c>
      <c r="D412" s="203">
        <v>0.05</v>
      </c>
      <c r="E412" s="224">
        <f t="shared" si="20"/>
        <v>0.30000000000000004</v>
      </c>
      <c r="F412" s="224">
        <f t="shared" si="22"/>
        <v>29.29</v>
      </c>
      <c r="H412" s="208">
        <v>0.3</v>
      </c>
      <c r="M412" s="221">
        <f t="shared" si="21"/>
        <v>29.29</v>
      </c>
    </row>
    <row r="413" spans="1:13" x14ac:dyDescent="0.2">
      <c r="B413" s="25" t="s">
        <v>1367</v>
      </c>
      <c r="C413" s="25">
        <v>6</v>
      </c>
      <c r="D413" s="203">
        <v>0.08</v>
      </c>
      <c r="E413" s="224">
        <f t="shared" si="20"/>
        <v>0.48</v>
      </c>
      <c r="F413" s="224">
        <f t="shared" si="22"/>
        <v>29.77</v>
      </c>
      <c r="H413" s="208">
        <v>0.48</v>
      </c>
      <c r="M413" s="221">
        <f t="shared" si="21"/>
        <v>29.77</v>
      </c>
    </row>
    <row r="414" spans="1:13" x14ac:dyDescent="0.2">
      <c r="B414" s="25" t="s">
        <v>1368</v>
      </c>
      <c r="C414" s="25">
        <v>4</v>
      </c>
      <c r="D414" s="203">
        <v>0.05</v>
      </c>
      <c r="E414" s="224">
        <f t="shared" si="20"/>
        <v>0.2</v>
      </c>
      <c r="F414" s="224">
        <f t="shared" si="22"/>
        <v>29.97</v>
      </c>
      <c r="H414" s="208">
        <v>0.2</v>
      </c>
      <c r="M414" s="221">
        <f t="shared" si="21"/>
        <v>29.97</v>
      </c>
    </row>
    <row r="415" spans="1:13" x14ac:dyDescent="0.2">
      <c r="B415" s="25" t="s">
        <v>1369</v>
      </c>
      <c r="C415" s="25">
        <v>1</v>
      </c>
      <c r="D415" s="203">
        <v>0.41</v>
      </c>
      <c r="E415" s="224">
        <f t="shared" si="20"/>
        <v>0.41</v>
      </c>
      <c r="F415" s="224">
        <f t="shared" si="22"/>
        <v>30.38</v>
      </c>
      <c r="I415" s="206">
        <v>0.41</v>
      </c>
      <c r="M415" s="221">
        <f t="shared" si="21"/>
        <v>30.38</v>
      </c>
    </row>
    <row r="416" spans="1:13" x14ac:dyDescent="0.2">
      <c r="A416" s="105">
        <v>40777</v>
      </c>
      <c r="B416" s="25" t="s">
        <v>1372</v>
      </c>
      <c r="C416" s="25">
        <v>40</v>
      </c>
      <c r="D416" s="203">
        <v>0.05</v>
      </c>
      <c r="E416" s="224">
        <f t="shared" si="20"/>
        <v>2</v>
      </c>
      <c r="F416" s="224">
        <f t="shared" si="22"/>
        <v>32.379999999999995</v>
      </c>
      <c r="H416" s="208">
        <v>2</v>
      </c>
      <c r="M416" s="221">
        <f t="shared" si="21"/>
        <v>32.379999999999995</v>
      </c>
    </row>
    <row r="417" spans="1:13" x14ac:dyDescent="0.2">
      <c r="B417" s="25" t="s">
        <v>1373</v>
      </c>
      <c r="C417" s="25">
        <v>50</v>
      </c>
      <c r="D417" s="203">
        <v>0.08</v>
      </c>
      <c r="E417" s="224">
        <f t="shared" si="20"/>
        <v>4</v>
      </c>
      <c r="F417" s="224">
        <f t="shared" si="22"/>
        <v>36.379999999999995</v>
      </c>
      <c r="H417" s="208">
        <v>4</v>
      </c>
      <c r="M417" s="221">
        <f t="shared" si="21"/>
        <v>36.379999999999995</v>
      </c>
    </row>
    <row r="418" spans="1:13" x14ac:dyDescent="0.2">
      <c r="B418" s="25" t="s">
        <v>1376</v>
      </c>
      <c r="C418" s="25">
        <v>21</v>
      </c>
      <c r="D418" s="203">
        <v>0.08</v>
      </c>
      <c r="E418" s="224">
        <f t="shared" ref="E418:E480" si="23">IF(C418&gt;0,D418*C418,"")</f>
        <v>1.68</v>
      </c>
      <c r="F418" s="224">
        <f t="shared" si="22"/>
        <v>38.059999999999995</v>
      </c>
      <c r="H418" s="208">
        <v>1.68</v>
      </c>
      <c r="M418" s="221">
        <f t="shared" si="21"/>
        <v>38.059999999999995</v>
      </c>
    </row>
    <row r="419" spans="1:13" x14ac:dyDescent="0.2">
      <c r="B419" s="25" t="s">
        <v>1374</v>
      </c>
      <c r="C419" s="25">
        <v>21</v>
      </c>
      <c r="D419" s="203">
        <v>0.05</v>
      </c>
      <c r="E419" s="224">
        <f t="shared" si="23"/>
        <v>1.05</v>
      </c>
      <c r="F419" s="224">
        <f t="shared" si="22"/>
        <v>39.109999999999992</v>
      </c>
      <c r="H419" s="208">
        <v>1.05</v>
      </c>
      <c r="M419" s="221">
        <f t="shared" si="21"/>
        <v>39.109999999999992</v>
      </c>
    </row>
    <row r="420" spans="1:13" x14ac:dyDescent="0.2">
      <c r="B420" s="25" t="s">
        <v>1375</v>
      </c>
      <c r="C420" s="25">
        <v>50</v>
      </c>
      <c r="D420" s="203">
        <v>0.08</v>
      </c>
      <c r="E420" s="224">
        <f t="shared" si="23"/>
        <v>4</v>
      </c>
      <c r="F420" s="224">
        <f t="shared" si="22"/>
        <v>43.109999999999992</v>
      </c>
      <c r="H420" s="208">
        <v>4</v>
      </c>
      <c r="M420" s="221">
        <f t="shared" si="21"/>
        <v>43.109999999999992</v>
      </c>
    </row>
    <row r="421" spans="1:13" x14ac:dyDescent="0.2">
      <c r="B421" s="25" t="s">
        <v>1378</v>
      </c>
      <c r="C421" s="25">
        <v>50</v>
      </c>
      <c r="D421" s="203">
        <v>0.05</v>
      </c>
      <c r="E421" s="224">
        <f t="shared" si="23"/>
        <v>2.5</v>
      </c>
      <c r="F421" s="224">
        <f t="shared" si="22"/>
        <v>45.609999999999992</v>
      </c>
      <c r="H421" s="208">
        <v>2.5</v>
      </c>
      <c r="M421" s="221">
        <f t="shared" si="21"/>
        <v>45.609999999999992</v>
      </c>
    </row>
    <row r="422" spans="1:13" x14ac:dyDescent="0.2">
      <c r="B422" s="25" t="s">
        <v>1377</v>
      </c>
      <c r="C422" s="25">
        <v>16</v>
      </c>
      <c r="D422" s="203">
        <v>0.08</v>
      </c>
      <c r="E422" s="224">
        <f t="shared" si="23"/>
        <v>1.28</v>
      </c>
      <c r="F422" s="224">
        <f t="shared" si="22"/>
        <v>46.889999999999993</v>
      </c>
      <c r="H422" s="208">
        <v>1.28</v>
      </c>
      <c r="M422" s="221">
        <f t="shared" si="21"/>
        <v>46.889999999999993</v>
      </c>
    </row>
    <row r="423" spans="1:13" x14ac:dyDescent="0.2">
      <c r="B423" s="25" t="s">
        <v>1379</v>
      </c>
      <c r="C423" s="25">
        <v>2</v>
      </c>
      <c r="D423" s="203">
        <v>0.08</v>
      </c>
      <c r="E423" s="224">
        <f t="shared" si="23"/>
        <v>0.16</v>
      </c>
      <c r="F423" s="224">
        <f t="shared" si="22"/>
        <v>47.04999999999999</v>
      </c>
      <c r="H423" s="208">
        <v>0.16</v>
      </c>
      <c r="M423" s="221">
        <f t="shared" si="21"/>
        <v>47.04999999999999</v>
      </c>
    </row>
    <row r="424" spans="1:13" x14ac:dyDescent="0.2">
      <c r="B424" s="25" t="s">
        <v>1380</v>
      </c>
      <c r="C424" s="25">
        <v>2</v>
      </c>
      <c r="D424" s="203">
        <v>0.05</v>
      </c>
      <c r="E424" s="224">
        <f t="shared" si="23"/>
        <v>0.1</v>
      </c>
      <c r="F424" s="224">
        <f t="shared" si="22"/>
        <v>47.149999999999991</v>
      </c>
      <c r="H424" s="208">
        <v>0.1</v>
      </c>
      <c r="M424" s="221">
        <f t="shared" si="21"/>
        <v>47.149999999999991</v>
      </c>
    </row>
    <row r="425" spans="1:13" x14ac:dyDescent="0.2">
      <c r="B425" s="25" t="s">
        <v>1381</v>
      </c>
      <c r="C425" s="25">
        <v>21</v>
      </c>
      <c r="D425" s="203">
        <v>0.32</v>
      </c>
      <c r="E425" s="224">
        <f t="shared" si="23"/>
        <v>6.72</v>
      </c>
      <c r="F425" s="224">
        <f t="shared" si="22"/>
        <v>53.86999999999999</v>
      </c>
      <c r="I425" s="206">
        <v>6.72</v>
      </c>
      <c r="M425" s="221">
        <f t="shared" si="21"/>
        <v>53.86999999999999</v>
      </c>
    </row>
    <row r="426" spans="1:13" x14ac:dyDescent="0.2">
      <c r="B426" s="25" t="s">
        <v>1382</v>
      </c>
      <c r="C426" s="25">
        <v>24</v>
      </c>
      <c r="D426" s="203">
        <v>0.32</v>
      </c>
      <c r="E426" s="224">
        <f t="shared" si="23"/>
        <v>7.68</v>
      </c>
      <c r="F426" s="224">
        <f t="shared" si="22"/>
        <v>61.54999999999999</v>
      </c>
      <c r="I426" s="206">
        <v>7.68</v>
      </c>
      <c r="M426" s="221">
        <f t="shared" si="21"/>
        <v>61.54999999999999</v>
      </c>
    </row>
    <row r="427" spans="1:13" x14ac:dyDescent="0.2">
      <c r="B427" s="25" t="s">
        <v>1383</v>
      </c>
      <c r="C427" s="25">
        <v>1</v>
      </c>
      <c r="D427" s="203">
        <v>53</v>
      </c>
      <c r="E427" s="224">
        <f t="shared" si="23"/>
        <v>53</v>
      </c>
      <c r="F427" s="224">
        <f t="shared" si="22"/>
        <v>114.54999999999998</v>
      </c>
      <c r="H427" s="208">
        <v>53</v>
      </c>
      <c r="M427" s="221">
        <f t="shared" si="21"/>
        <v>114.54999999999998</v>
      </c>
    </row>
    <row r="428" spans="1:13" x14ac:dyDescent="0.2">
      <c r="A428" s="105">
        <v>40787</v>
      </c>
      <c r="B428" s="25" t="s">
        <v>1384</v>
      </c>
      <c r="C428" s="25">
        <v>42</v>
      </c>
      <c r="D428" s="203">
        <v>0.05</v>
      </c>
      <c r="E428" s="224">
        <f t="shared" si="23"/>
        <v>2.1</v>
      </c>
      <c r="F428" s="224">
        <f t="shared" si="22"/>
        <v>116.64999999999998</v>
      </c>
      <c r="H428" s="208">
        <v>2.1</v>
      </c>
      <c r="M428" s="221">
        <f t="shared" si="21"/>
        <v>116.64999999999998</v>
      </c>
    </row>
    <row r="429" spans="1:13" x14ac:dyDescent="0.2">
      <c r="B429" s="25" t="s">
        <v>1385</v>
      </c>
      <c r="C429" s="25">
        <v>21</v>
      </c>
      <c r="D429" s="203">
        <v>0.32</v>
      </c>
      <c r="E429" s="224">
        <f t="shared" si="23"/>
        <v>6.72</v>
      </c>
      <c r="F429" s="224">
        <f t="shared" si="22"/>
        <v>123.36999999999998</v>
      </c>
      <c r="I429" s="206">
        <v>6.72</v>
      </c>
      <c r="M429" s="221">
        <f t="shared" si="21"/>
        <v>123.36999999999998</v>
      </c>
    </row>
    <row r="430" spans="1:13" x14ac:dyDescent="0.2">
      <c r="B430" s="25" t="s">
        <v>1386</v>
      </c>
      <c r="C430" s="25">
        <v>8</v>
      </c>
      <c r="D430" s="203">
        <v>0.05</v>
      </c>
      <c r="E430" s="224">
        <f t="shared" si="23"/>
        <v>0.4</v>
      </c>
      <c r="F430" s="224">
        <f t="shared" si="22"/>
        <v>123.76999999999998</v>
      </c>
      <c r="H430" s="208">
        <v>0.4</v>
      </c>
      <c r="M430" s="221">
        <f t="shared" si="21"/>
        <v>123.76999999999998</v>
      </c>
    </row>
    <row r="431" spans="1:13" x14ac:dyDescent="0.2">
      <c r="B431" s="25" t="s">
        <v>1387</v>
      </c>
      <c r="C431" s="25">
        <v>50</v>
      </c>
      <c r="D431" s="203">
        <v>0.05</v>
      </c>
      <c r="E431" s="224">
        <f t="shared" si="23"/>
        <v>2.5</v>
      </c>
      <c r="F431" s="224">
        <f t="shared" si="22"/>
        <v>126.26999999999998</v>
      </c>
      <c r="H431" s="208">
        <v>2.5</v>
      </c>
      <c r="M431" s="221">
        <f t="shared" si="21"/>
        <v>126.26999999999998</v>
      </c>
    </row>
    <row r="432" spans="1:13" x14ac:dyDescent="0.2">
      <c r="B432" s="25" t="s">
        <v>1388</v>
      </c>
      <c r="C432" s="25">
        <v>24</v>
      </c>
      <c r="D432" s="203">
        <v>0.32</v>
      </c>
      <c r="E432" s="224">
        <f t="shared" si="23"/>
        <v>7.68</v>
      </c>
      <c r="F432" s="224">
        <f t="shared" si="22"/>
        <v>133.94999999999999</v>
      </c>
      <c r="H432" s="208">
        <v>7.68</v>
      </c>
      <c r="M432" s="221">
        <f t="shared" si="21"/>
        <v>133.94999999999999</v>
      </c>
    </row>
    <row r="433" spans="1:13" x14ac:dyDescent="0.2">
      <c r="B433" s="25" t="s">
        <v>1390</v>
      </c>
      <c r="C433" s="25">
        <v>9</v>
      </c>
      <c r="D433" s="203">
        <v>0.05</v>
      </c>
      <c r="E433" s="224">
        <f t="shared" si="23"/>
        <v>0.45</v>
      </c>
      <c r="F433" s="224">
        <f t="shared" si="22"/>
        <v>134.39999999999998</v>
      </c>
      <c r="H433" s="208">
        <v>0.45</v>
      </c>
      <c r="M433" s="221">
        <f t="shared" si="21"/>
        <v>134.39999999999998</v>
      </c>
    </row>
    <row r="434" spans="1:13" x14ac:dyDescent="0.2">
      <c r="B434" s="25" t="s">
        <v>1389</v>
      </c>
      <c r="C434" s="25">
        <v>30</v>
      </c>
      <c r="D434" s="203">
        <v>0.05</v>
      </c>
      <c r="E434" s="224">
        <f t="shared" si="23"/>
        <v>1.5</v>
      </c>
      <c r="F434" s="224">
        <f t="shared" si="22"/>
        <v>135.89999999999998</v>
      </c>
      <c r="H434" s="208">
        <v>1.5</v>
      </c>
      <c r="M434" s="221">
        <f t="shared" ref="M434:M436" si="24">M433+SUM(H434:K434)</f>
        <v>135.89999999999998</v>
      </c>
    </row>
    <row r="435" spans="1:13" x14ac:dyDescent="0.2">
      <c r="A435" s="105">
        <v>40792</v>
      </c>
      <c r="B435" s="25" t="s">
        <v>1391</v>
      </c>
      <c r="C435" s="25">
        <v>1</v>
      </c>
      <c r="D435" s="203">
        <v>5.0999999999999997E-2</v>
      </c>
      <c r="E435" s="224">
        <f t="shared" si="23"/>
        <v>5.0999999999999997E-2</v>
      </c>
      <c r="F435" s="224">
        <f t="shared" si="22"/>
        <v>135.95099999999996</v>
      </c>
      <c r="H435" s="208">
        <v>0.05</v>
      </c>
      <c r="M435" s="221">
        <f t="shared" si="24"/>
        <v>135.94999999999999</v>
      </c>
    </row>
    <row r="436" spans="1:13" x14ac:dyDescent="0.2">
      <c r="B436" s="25" t="s">
        <v>1391</v>
      </c>
      <c r="C436" s="25">
        <v>1</v>
      </c>
      <c r="D436" s="203">
        <v>0.42</v>
      </c>
      <c r="E436" s="224">
        <f t="shared" si="23"/>
        <v>0.42</v>
      </c>
      <c r="F436" s="224">
        <f t="shared" ref="F436:F500" si="25">F435+E436</f>
        <v>136.37099999999995</v>
      </c>
      <c r="I436" s="206">
        <v>0.42</v>
      </c>
      <c r="M436" s="221">
        <f t="shared" si="24"/>
        <v>136.36999999999998</v>
      </c>
    </row>
    <row r="437" spans="1:13" x14ac:dyDescent="0.2">
      <c r="D437" s="203"/>
      <c r="E437" s="224" t="str">
        <f t="shared" si="23"/>
        <v/>
      </c>
      <c r="F437" s="288" t="s">
        <v>1239</v>
      </c>
      <c r="G437" s="209">
        <f>SUM(H437:K437)</f>
        <v>136.37</v>
      </c>
      <c r="H437" s="207">
        <f>SUM(H411:H436)</f>
        <v>85.43</v>
      </c>
      <c r="I437" s="205">
        <f>SUM(I411:I436)</f>
        <v>21.95</v>
      </c>
      <c r="J437" s="205">
        <f>SUM(J411:J436)</f>
        <v>0</v>
      </c>
      <c r="K437" s="205">
        <f>SUM(K411:K436)</f>
        <v>28.99</v>
      </c>
    </row>
    <row r="438" spans="1:13" ht="13.5" thickBot="1" x14ac:dyDescent="0.25">
      <c r="A438" s="227" t="s">
        <v>162</v>
      </c>
      <c r="B438" s="228" t="s">
        <v>163</v>
      </c>
      <c r="C438" s="228" t="s">
        <v>164</v>
      </c>
      <c r="D438" s="229" t="s">
        <v>973</v>
      </c>
      <c r="E438" s="230" t="s">
        <v>166</v>
      </c>
      <c r="F438" s="230" t="s">
        <v>735</v>
      </c>
      <c r="G438" s="231"/>
      <c r="H438" s="232" t="s">
        <v>1118</v>
      </c>
      <c r="I438" s="232" t="s">
        <v>328</v>
      </c>
      <c r="J438" s="233" t="s">
        <v>1119</v>
      </c>
      <c r="K438" s="233" t="s">
        <v>1120</v>
      </c>
      <c r="M438" s="221">
        <f t="shared" ref="M438" si="26">M437+SUM(H438:K438)</f>
        <v>0</v>
      </c>
    </row>
    <row r="439" spans="1:13" ht="13.5" thickTop="1" x14ac:dyDescent="0.2">
      <c r="A439" s="105">
        <v>40797</v>
      </c>
      <c r="B439" s="25" t="s">
        <v>1199</v>
      </c>
      <c r="C439" s="25">
        <v>2</v>
      </c>
      <c r="D439" s="203">
        <v>0.05</v>
      </c>
      <c r="E439" s="224">
        <f t="shared" si="23"/>
        <v>0.1</v>
      </c>
      <c r="F439" s="224">
        <v>0.1</v>
      </c>
      <c r="H439" s="208">
        <v>0.1</v>
      </c>
      <c r="M439" s="221">
        <v>0.1</v>
      </c>
    </row>
    <row r="440" spans="1:13" x14ac:dyDescent="0.2">
      <c r="B440" s="25" t="s">
        <v>1286</v>
      </c>
      <c r="C440" s="25">
        <v>3</v>
      </c>
      <c r="D440" s="203">
        <v>0.05</v>
      </c>
      <c r="E440" s="224">
        <f t="shared" si="23"/>
        <v>0.15000000000000002</v>
      </c>
      <c r="F440" s="224">
        <f t="shared" si="25"/>
        <v>0.25</v>
      </c>
      <c r="H440" s="208">
        <v>0.15</v>
      </c>
      <c r="M440" s="221">
        <f t="shared" ref="M440:M504" si="27">M439+SUM(H440:K440)</f>
        <v>0.25</v>
      </c>
    </row>
    <row r="441" spans="1:13" x14ac:dyDescent="0.2">
      <c r="B441" s="25" t="s">
        <v>1244</v>
      </c>
      <c r="C441" s="25">
        <v>2</v>
      </c>
      <c r="D441" s="203">
        <v>0.05</v>
      </c>
      <c r="E441" s="224">
        <f t="shared" si="23"/>
        <v>0.1</v>
      </c>
      <c r="F441" s="224">
        <f t="shared" si="25"/>
        <v>0.35</v>
      </c>
      <c r="H441" s="208">
        <v>0.1</v>
      </c>
      <c r="M441" s="221">
        <f t="shared" si="27"/>
        <v>0.35</v>
      </c>
    </row>
    <row r="442" spans="1:13" x14ac:dyDescent="0.2">
      <c r="B442" s="26" t="s">
        <v>1475</v>
      </c>
      <c r="C442" s="25">
        <v>50</v>
      </c>
      <c r="D442" s="203">
        <v>0.08</v>
      </c>
      <c r="E442" s="224">
        <f t="shared" si="23"/>
        <v>4</v>
      </c>
      <c r="F442" s="224">
        <f t="shared" si="25"/>
        <v>4.3499999999999996</v>
      </c>
      <c r="H442" s="208">
        <v>4</v>
      </c>
      <c r="M442" s="221">
        <f t="shared" si="27"/>
        <v>4.3499999999999996</v>
      </c>
    </row>
    <row r="443" spans="1:13" x14ac:dyDescent="0.2">
      <c r="B443" s="25" t="s">
        <v>1358</v>
      </c>
      <c r="C443" s="25">
        <v>2</v>
      </c>
      <c r="D443" s="203">
        <v>0.05</v>
      </c>
      <c r="E443" s="224">
        <f t="shared" si="23"/>
        <v>0.1</v>
      </c>
      <c r="F443" s="224">
        <f t="shared" si="25"/>
        <v>4.4499999999999993</v>
      </c>
      <c r="H443" s="208">
        <v>0.1</v>
      </c>
      <c r="M443" s="221">
        <f t="shared" si="27"/>
        <v>4.4499999999999993</v>
      </c>
    </row>
    <row r="444" spans="1:13" x14ac:dyDescent="0.2">
      <c r="A444" s="105">
        <v>40799</v>
      </c>
      <c r="B444" s="25" t="s">
        <v>1393</v>
      </c>
      <c r="C444" s="25">
        <v>12</v>
      </c>
      <c r="D444" s="203">
        <v>0.05</v>
      </c>
      <c r="E444" s="224">
        <f t="shared" si="23"/>
        <v>0.60000000000000009</v>
      </c>
      <c r="F444" s="224">
        <f t="shared" si="25"/>
        <v>5.0499999999999989</v>
      </c>
      <c r="H444" s="208">
        <v>0.6</v>
      </c>
      <c r="M444" s="221">
        <f t="shared" si="27"/>
        <v>5.0499999999999989</v>
      </c>
    </row>
    <row r="445" spans="1:13" x14ac:dyDescent="0.2">
      <c r="B445" s="25" t="s">
        <v>1393</v>
      </c>
      <c r="C445" s="25">
        <v>3</v>
      </c>
      <c r="D445" s="203">
        <v>0.32</v>
      </c>
      <c r="E445" s="224">
        <f t="shared" si="23"/>
        <v>0.96</v>
      </c>
      <c r="F445" s="224">
        <f t="shared" si="25"/>
        <v>6.0099999999999989</v>
      </c>
      <c r="I445" s="206">
        <v>0.96</v>
      </c>
      <c r="M445" s="221">
        <f t="shared" si="27"/>
        <v>6.0099999999999989</v>
      </c>
    </row>
    <row r="446" spans="1:13" x14ac:dyDescent="0.2">
      <c r="A446" s="105">
        <v>40806</v>
      </c>
      <c r="B446" s="25" t="s">
        <v>1402</v>
      </c>
      <c r="C446" s="25">
        <v>9</v>
      </c>
      <c r="D446" s="203">
        <v>0.05</v>
      </c>
      <c r="E446" s="224">
        <f t="shared" si="23"/>
        <v>0.45</v>
      </c>
      <c r="F446" s="224">
        <f t="shared" si="25"/>
        <v>6.4599999999999991</v>
      </c>
      <c r="H446" s="208">
        <v>0.45</v>
      </c>
      <c r="M446" s="221">
        <f t="shared" si="27"/>
        <v>6.4599999999999991</v>
      </c>
    </row>
    <row r="447" spans="1:13" x14ac:dyDescent="0.2">
      <c r="B447" s="25" t="s">
        <v>1402</v>
      </c>
      <c r="C447" s="25">
        <v>3</v>
      </c>
      <c r="D447" s="203">
        <v>0.42</v>
      </c>
      <c r="E447" s="224">
        <f t="shared" si="23"/>
        <v>1.26</v>
      </c>
      <c r="F447" s="224">
        <f t="shared" si="25"/>
        <v>7.7199999999999989</v>
      </c>
      <c r="I447" s="206">
        <v>1.26</v>
      </c>
      <c r="M447" s="221">
        <f t="shared" si="27"/>
        <v>7.7199999999999989</v>
      </c>
    </row>
    <row r="448" spans="1:13" x14ac:dyDescent="0.2">
      <c r="A448" s="105">
        <v>40803</v>
      </c>
      <c r="B448" s="25" t="s">
        <v>1413</v>
      </c>
      <c r="C448" s="25">
        <v>2</v>
      </c>
      <c r="D448" s="203">
        <v>0.05</v>
      </c>
      <c r="E448" s="224">
        <f t="shared" si="23"/>
        <v>0.1</v>
      </c>
      <c r="F448" s="224">
        <f t="shared" si="25"/>
        <v>7.8199999999999985</v>
      </c>
      <c r="H448" s="208">
        <v>0.1</v>
      </c>
      <c r="M448" s="221">
        <f t="shared" si="27"/>
        <v>7.8199999999999985</v>
      </c>
    </row>
    <row r="449" spans="1:13" x14ac:dyDescent="0.2">
      <c r="B449" s="25" t="s">
        <v>1413</v>
      </c>
      <c r="C449" s="25">
        <v>1</v>
      </c>
      <c r="D449" s="203">
        <v>0.42</v>
      </c>
      <c r="E449" s="224">
        <f t="shared" si="23"/>
        <v>0.42</v>
      </c>
      <c r="F449" s="224">
        <f t="shared" si="25"/>
        <v>8.2399999999999984</v>
      </c>
      <c r="I449" s="206">
        <v>0.42</v>
      </c>
      <c r="M449" s="221">
        <f t="shared" si="27"/>
        <v>8.2399999999999984</v>
      </c>
    </row>
    <row r="450" spans="1:13" x14ac:dyDescent="0.2">
      <c r="A450" s="105">
        <v>40816</v>
      </c>
      <c r="B450" s="25" t="s">
        <v>1434</v>
      </c>
      <c r="C450" s="25">
        <v>27</v>
      </c>
      <c r="D450" s="203">
        <v>0.08</v>
      </c>
      <c r="E450" s="224">
        <f t="shared" si="23"/>
        <v>2.16</v>
      </c>
      <c r="F450" s="224">
        <f t="shared" si="25"/>
        <v>10.399999999999999</v>
      </c>
      <c r="H450" s="208">
        <v>2.16</v>
      </c>
      <c r="M450" s="221">
        <f t="shared" si="27"/>
        <v>10.399999999999999</v>
      </c>
    </row>
    <row r="451" spans="1:13" x14ac:dyDescent="0.2">
      <c r="B451" s="25" t="s">
        <v>1435</v>
      </c>
      <c r="C451" s="25">
        <v>27</v>
      </c>
      <c r="D451" s="203">
        <v>0.05</v>
      </c>
      <c r="E451" s="224">
        <f t="shared" si="23"/>
        <v>1.35</v>
      </c>
      <c r="F451" s="224">
        <f t="shared" si="25"/>
        <v>11.749999999999998</v>
      </c>
      <c r="H451" s="208">
        <v>1.35</v>
      </c>
      <c r="M451" s="221">
        <f t="shared" si="27"/>
        <v>11.749999999999998</v>
      </c>
    </row>
    <row r="452" spans="1:13" x14ac:dyDescent="0.2">
      <c r="B452" s="25" t="s">
        <v>1436</v>
      </c>
      <c r="C452" s="25">
        <v>22</v>
      </c>
      <c r="D452" s="203">
        <v>0.32</v>
      </c>
      <c r="E452" s="224">
        <f t="shared" si="23"/>
        <v>7.04</v>
      </c>
      <c r="F452" s="224">
        <f t="shared" si="25"/>
        <v>18.79</v>
      </c>
      <c r="I452" s="206">
        <v>7.04</v>
      </c>
      <c r="M452" s="221">
        <f t="shared" si="27"/>
        <v>18.79</v>
      </c>
    </row>
    <row r="453" spans="1:13" x14ac:dyDescent="0.2">
      <c r="B453" s="25" t="s">
        <v>1437</v>
      </c>
      <c r="C453" s="25">
        <v>4</v>
      </c>
      <c r="D453" s="203">
        <v>0.05</v>
      </c>
      <c r="E453" s="224">
        <f t="shared" si="23"/>
        <v>0.2</v>
      </c>
      <c r="F453" s="224">
        <f t="shared" si="25"/>
        <v>18.989999999999998</v>
      </c>
      <c r="H453" s="208">
        <v>0.2</v>
      </c>
      <c r="M453" s="221">
        <f t="shared" si="27"/>
        <v>18.989999999999998</v>
      </c>
    </row>
    <row r="454" spans="1:13" x14ac:dyDescent="0.2">
      <c r="A454" s="105">
        <v>40817</v>
      </c>
      <c r="B454" s="25" t="s">
        <v>1438</v>
      </c>
      <c r="C454" s="25">
        <v>1</v>
      </c>
      <c r="D454" s="203">
        <v>0.42</v>
      </c>
      <c r="E454" s="224">
        <f t="shared" si="23"/>
        <v>0.42</v>
      </c>
      <c r="F454" s="224">
        <f t="shared" si="25"/>
        <v>19.41</v>
      </c>
      <c r="I454" s="206">
        <v>0.42</v>
      </c>
      <c r="M454" s="221">
        <f t="shared" si="27"/>
        <v>19.41</v>
      </c>
    </row>
    <row r="455" spans="1:13" x14ac:dyDescent="0.2">
      <c r="B455" s="25" t="s">
        <v>1438</v>
      </c>
      <c r="C455" s="25">
        <v>2</v>
      </c>
      <c r="D455" s="203">
        <v>0.05</v>
      </c>
      <c r="E455" s="224">
        <f t="shared" si="23"/>
        <v>0.1</v>
      </c>
      <c r="F455" s="224">
        <f t="shared" si="25"/>
        <v>19.510000000000002</v>
      </c>
      <c r="H455" s="208">
        <v>0.1</v>
      </c>
      <c r="M455" s="221">
        <f t="shared" si="27"/>
        <v>19.510000000000002</v>
      </c>
    </row>
    <row r="456" spans="1:13" x14ac:dyDescent="0.2">
      <c r="B456" s="25" t="s">
        <v>1439</v>
      </c>
      <c r="C456" s="25">
        <v>1</v>
      </c>
      <c r="D456" s="203">
        <v>29.99</v>
      </c>
      <c r="E456" s="224">
        <f t="shared" si="23"/>
        <v>29.99</v>
      </c>
      <c r="F456" s="224">
        <f t="shared" si="25"/>
        <v>49.5</v>
      </c>
      <c r="H456" s="208">
        <v>29.99</v>
      </c>
      <c r="M456" s="221">
        <f t="shared" si="27"/>
        <v>49.5</v>
      </c>
    </row>
    <row r="457" spans="1:13" x14ac:dyDescent="0.2">
      <c r="D457" s="203"/>
      <c r="E457" s="224" t="str">
        <f t="shared" si="23"/>
        <v/>
      </c>
      <c r="F457" s="288" t="s">
        <v>1239</v>
      </c>
      <c r="G457" s="209">
        <f>SUM(H457:K457)</f>
        <v>49.5</v>
      </c>
      <c r="H457" s="207">
        <f>SUM(H439:H456)</f>
        <v>39.4</v>
      </c>
      <c r="I457" s="205">
        <f>SUM(I439:I456)</f>
        <v>10.1</v>
      </c>
      <c r="J457" s="205">
        <f>SUM(J439:J456)</f>
        <v>0</v>
      </c>
      <c r="K457" s="205">
        <f>SUM(K439:K456)</f>
        <v>0</v>
      </c>
    </row>
    <row r="458" spans="1:13" ht="13.5" thickBot="1" x14ac:dyDescent="0.25">
      <c r="A458" s="227" t="s">
        <v>162</v>
      </c>
      <c r="B458" s="228" t="s">
        <v>163</v>
      </c>
      <c r="C458" s="228" t="s">
        <v>164</v>
      </c>
      <c r="D458" s="229" t="s">
        <v>973</v>
      </c>
      <c r="E458" s="230" t="s">
        <v>166</v>
      </c>
      <c r="F458" s="230" t="s">
        <v>735</v>
      </c>
      <c r="G458" s="231"/>
      <c r="H458" s="232" t="s">
        <v>1118</v>
      </c>
      <c r="I458" s="232" t="s">
        <v>328</v>
      </c>
      <c r="J458" s="233" t="s">
        <v>1119</v>
      </c>
      <c r="K458" s="233" t="s">
        <v>1120</v>
      </c>
      <c r="M458" s="221">
        <f t="shared" si="27"/>
        <v>0</v>
      </c>
    </row>
    <row r="459" spans="1:13" ht="13.5" thickTop="1" x14ac:dyDescent="0.2">
      <c r="A459" s="105">
        <v>40824</v>
      </c>
      <c r="B459" s="84" t="s">
        <v>1442</v>
      </c>
      <c r="C459" s="25">
        <v>8</v>
      </c>
      <c r="D459" s="203">
        <v>0.05</v>
      </c>
      <c r="E459" s="224">
        <f t="shared" si="23"/>
        <v>0.4</v>
      </c>
      <c r="F459" s="224">
        <v>0.4</v>
      </c>
      <c r="H459" s="208">
        <v>0.4</v>
      </c>
      <c r="M459" s="221">
        <f t="shared" si="27"/>
        <v>0.4</v>
      </c>
    </row>
    <row r="460" spans="1:13" x14ac:dyDescent="0.2">
      <c r="B460" s="84" t="s">
        <v>1443</v>
      </c>
      <c r="C460" s="25">
        <v>8</v>
      </c>
      <c r="D460" s="203">
        <v>0.05</v>
      </c>
      <c r="E460" s="224">
        <f t="shared" si="23"/>
        <v>0.4</v>
      </c>
      <c r="F460" s="224">
        <f t="shared" si="25"/>
        <v>0.8</v>
      </c>
      <c r="H460" s="208">
        <v>0.4</v>
      </c>
      <c r="M460" s="221">
        <f t="shared" si="27"/>
        <v>0.8</v>
      </c>
    </row>
    <row r="461" spans="1:13" x14ac:dyDescent="0.2">
      <c r="B461" s="84" t="s">
        <v>1444</v>
      </c>
      <c r="C461" s="25">
        <v>2</v>
      </c>
      <c r="D461" s="203">
        <v>0.05</v>
      </c>
      <c r="E461" s="224">
        <f t="shared" si="23"/>
        <v>0.1</v>
      </c>
      <c r="F461" s="224">
        <f t="shared" si="25"/>
        <v>0.9</v>
      </c>
      <c r="H461" s="208">
        <v>0.1</v>
      </c>
      <c r="M461" s="221">
        <f t="shared" si="27"/>
        <v>0.9</v>
      </c>
    </row>
    <row r="462" spans="1:13" x14ac:dyDescent="0.2">
      <c r="B462" s="84" t="s">
        <v>1445</v>
      </c>
      <c r="C462" s="25">
        <v>4</v>
      </c>
      <c r="D462" s="203">
        <v>0.05</v>
      </c>
      <c r="E462" s="224">
        <f t="shared" si="23"/>
        <v>0.2</v>
      </c>
      <c r="F462" s="224">
        <f t="shared" si="25"/>
        <v>1.1000000000000001</v>
      </c>
      <c r="H462" s="208">
        <v>0.2</v>
      </c>
      <c r="M462" s="221">
        <f t="shared" si="27"/>
        <v>1.1000000000000001</v>
      </c>
    </row>
    <row r="463" spans="1:13" x14ac:dyDescent="0.2">
      <c r="B463" s="84" t="s">
        <v>1446</v>
      </c>
      <c r="C463" s="25">
        <v>6</v>
      </c>
      <c r="D463" s="203">
        <v>0.05</v>
      </c>
      <c r="E463" s="224">
        <f t="shared" si="23"/>
        <v>0.30000000000000004</v>
      </c>
      <c r="F463" s="224">
        <f t="shared" si="25"/>
        <v>1.4000000000000001</v>
      </c>
      <c r="H463" s="208">
        <v>0.3</v>
      </c>
      <c r="M463" s="221">
        <f t="shared" si="27"/>
        <v>1.4000000000000001</v>
      </c>
    </row>
    <row r="464" spans="1:13" x14ac:dyDescent="0.2">
      <c r="B464" s="309" t="s">
        <v>1447</v>
      </c>
      <c r="C464" s="25">
        <v>50</v>
      </c>
      <c r="D464" s="203">
        <v>0.08</v>
      </c>
      <c r="E464" s="224">
        <f t="shared" si="23"/>
        <v>4</v>
      </c>
      <c r="F464" s="224">
        <f t="shared" si="25"/>
        <v>5.4</v>
      </c>
      <c r="H464" s="208">
        <v>4</v>
      </c>
      <c r="M464" s="221">
        <f t="shared" si="27"/>
        <v>5.4</v>
      </c>
    </row>
    <row r="465" spans="1:13" x14ac:dyDescent="0.2">
      <c r="B465" s="26" t="s">
        <v>1448</v>
      </c>
      <c r="C465" s="25">
        <v>3</v>
      </c>
      <c r="D465" s="203">
        <v>0.05</v>
      </c>
      <c r="E465" s="224">
        <f t="shared" si="23"/>
        <v>0.15000000000000002</v>
      </c>
      <c r="F465" s="224">
        <f t="shared" si="25"/>
        <v>5.5500000000000007</v>
      </c>
      <c r="H465" s="208">
        <v>0.15</v>
      </c>
      <c r="M465" s="221">
        <f t="shared" si="27"/>
        <v>5.5500000000000007</v>
      </c>
    </row>
    <row r="466" spans="1:13" x14ac:dyDescent="0.2">
      <c r="B466" s="26" t="s">
        <v>1449</v>
      </c>
      <c r="C466" s="25">
        <v>2</v>
      </c>
      <c r="D466" s="203">
        <v>0.05</v>
      </c>
      <c r="E466" s="224">
        <f t="shared" si="23"/>
        <v>0.1</v>
      </c>
      <c r="F466" s="224">
        <f t="shared" si="25"/>
        <v>5.65</v>
      </c>
      <c r="H466" s="208">
        <v>0.1</v>
      </c>
      <c r="M466" s="221">
        <f t="shared" si="27"/>
        <v>5.65</v>
      </c>
    </row>
    <row r="467" spans="1:13" x14ac:dyDescent="0.2">
      <c r="B467" s="26" t="s">
        <v>1450</v>
      </c>
      <c r="C467" s="25">
        <v>4</v>
      </c>
      <c r="D467" s="203">
        <v>0.05</v>
      </c>
      <c r="E467" s="224">
        <f t="shared" si="23"/>
        <v>0.2</v>
      </c>
      <c r="F467" s="224">
        <f t="shared" si="25"/>
        <v>5.8500000000000005</v>
      </c>
      <c r="H467" s="208">
        <v>0.2</v>
      </c>
      <c r="M467" s="221">
        <f t="shared" si="27"/>
        <v>5.8500000000000005</v>
      </c>
    </row>
    <row r="468" spans="1:13" x14ac:dyDescent="0.2">
      <c r="B468" s="26" t="s">
        <v>1451</v>
      </c>
      <c r="C468" s="25">
        <v>10</v>
      </c>
      <c r="D468" s="203">
        <v>0.05</v>
      </c>
      <c r="E468" s="224">
        <f t="shared" si="23"/>
        <v>0.5</v>
      </c>
      <c r="F468" s="224">
        <f t="shared" si="25"/>
        <v>6.3500000000000005</v>
      </c>
      <c r="H468" s="208">
        <v>0.5</v>
      </c>
      <c r="M468" s="221">
        <f t="shared" si="27"/>
        <v>6.3500000000000005</v>
      </c>
    </row>
    <row r="469" spans="1:13" x14ac:dyDescent="0.2">
      <c r="B469" s="26" t="s">
        <v>1452</v>
      </c>
      <c r="C469" s="25">
        <v>20</v>
      </c>
      <c r="D469" s="203">
        <v>0.05</v>
      </c>
      <c r="E469" s="224">
        <f t="shared" si="23"/>
        <v>1</v>
      </c>
      <c r="F469" s="224">
        <f t="shared" si="25"/>
        <v>7.3500000000000005</v>
      </c>
      <c r="H469" s="208">
        <v>1</v>
      </c>
      <c r="M469" s="221">
        <f t="shared" si="27"/>
        <v>7.3500000000000005</v>
      </c>
    </row>
    <row r="470" spans="1:13" x14ac:dyDescent="0.2">
      <c r="A470" s="105">
        <v>40839</v>
      </c>
      <c r="B470" s="26" t="s">
        <v>1465</v>
      </c>
      <c r="C470" s="25">
        <v>50</v>
      </c>
      <c r="D470" s="203">
        <v>0.05</v>
      </c>
      <c r="E470" s="224">
        <f t="shared" si="23"/>
        <v>2.5</v>
      </c>
      <c r="F470" s="224">
        <f t="shared" si="25"/>
        <v>9.8500000000000014</v>
      </c>
      <c r="H470" s="208">
        <v>2.5</v>
      </c>
      <c r="M470" s="221">
        <f t="shared" si="27"/>
        <v>9.8500000000000014</v>
      </c>
    </row>
    <row r="471" spans="1:13" x14ac:dyDescent="0.2">
      <c r="B471" s="26" t="s">
        <v>1466</v>
      </c>
      <c r="C471" s="25">
        <v>50</v>
      </c>
      <c r="D471" s="203">
        <v>0.08</v>
      </c>
      <c r="E471" s="224">
        <f t="shared" si="23"/>
        <v>4</v>
      </c>
      <c r="F471" s="224">
        <f t="shared" si="25"/>
        <v>13.850000000000001</v>
      </c>
      <c r="H471" s="208">
        <v>4</v>
      </c>
      <c r="M471" s="221">
        <f t="shared" si="27"/>
        <v>13.850000000000001</v>
      </c>
    </row>
    <row r="472" spans="1:13" x14ac:dyDescent="0.2">
      <c r="B472" s="26" t="s">
        <v>1467</v>
      </c>
      <c r="C472" s="25">
        <v>4</v>
      </c>
      <c r="D472" s="203">
        <v>0.05</v>
      </c>
      <c r="E472" s="224">
        <f t="shared" si="23"/>
        <v>0.2</v>
      </c>
      <c r="F472" s="224">
        <f t="shared" si="25"/>
        <v>14.05</v>
      </c>
      <c r="H472" s="208">
        <v>0.2</v>
      </c>
      <c r="M472" s="221">
        <f t="shared" si="27"/>
        <v>14.05</v>
      </c>
    </row>
    <row r="473" spans="1:13" x14ac:dyDescent="0.2">
      <c r="B473" s="26" t="s">
        <v>1468</v>
      </c>
      <c r="C473" s="25">
        <v>4</v>
      </c>
      <c r="D473" s="203">
        <v>0.05</v>
      </c>
      <c r="E473" s="224">
        <f t="shared" si="23"/>
        <v>0.2</v>
      </c>
      <c r="F473" s="224">
        <f t="shared" si="25"/>
        <v>14.25</v>
      </c>
      <c r="H473" s="208">
        <v>0.2</v>
      </c>
      <c r="M473" s="221">
        <f t="shared" si="27"/>
        <v>14.25</v>
      </c>
    </row>
    <row r="474" spans="1:13" x14ac:dyDescent="0.2">
      <c r="B474" s="25" t="s">
        <v>1472</v>
      </c>
      <c r="C474" s="25">
        <v>2</v>
      </c>
      <c r="D474" s="203">
        <v>0.05</v>
      </c>
      <c r="E474" s="224">
        <f t="shared" si="23"/>
        <v>0.1</v>
      </c>
      <c r="F474" s="224">
        <f t="shared" si="25"/>
        <v>14.35</v>
      </c>
      <c r="H474" s="208">
        <v>0.1</v>
      </c>
      <c r="M474" s="221">
        <f t="shared" si="27"/>
        <v>14.35</v>
      </c>
    </row>
    <row r="475" spans="1:13" x14ac:dyDescent="0.2">
      <c r="B475" s="25" t="s">
        <v>1469</v>
      </c>
      <c r="C475" s="25">
        <v>40</v>
      </c>
      <c r="D475" s="203">
        <v>0.05</v>
      </c>
      <c r="E475" s="224">
        <f t="shared" si="23"/>
        <v>2</v>
      </c>
      <c r="F475" s="224">
        <f t="shared" si="25"/>
        <v>16.350000000000001</v>
      </c>
      <c r="H475" s="208">
        <v>2</v>
      </c>
      <c r="M475" s="221">
        <f t="shared" si="27"/>
        <v>16.350000000000001</v>
      </c>
    </row>
    <row r="476" spans="1:13" x14ac:dyDescent="0.2">
      <c r="B476" s="25" t="s">
        <v>1470</v>
      </c>
      <c r="C476" s="25">
        <v>36</v>
      </c>
      <c r="D476" s="203">
        <v>0.05</v>
      </c>
      <c r="E476" s="224">
        <f t="shared" si="23"/>
        <v>1.8</v>
      </c>
      <c r="F476" s="224">
        <f t="shared" si="25"/>
        <v>18.150000000000002</v>
      </c>
      <c r="H476" s="208">
        <v>1.8</v>
      </c>
      <c r="M476" s="221">
        <f t="shared" si="27"/>
        <v>18.150000000000002</v>
      </c>
    </row>
    <row r="477" spans="1:13" x14ac:dyDescent="0.2">
      <c r="B477" s="25" t="s">
        <v>1471</v>
      </c>
      <c r="C477" s="25">
        <v>1</v>
      </c>
      <c r="D477" s="203">
        <v>0.42</v>
      </c>
      <c r="E477" s="224">
        <f t="shared" si="23"/>
        <v>0.42</v>
      </c>
      <c r="F477" s="224">
        <f t="shared" si="25"/>
        <v>18.570000000000004</v>
      </c>
      <c r="I477" s="206">
        <v>0.42</v>
      </c>
      <c r="M477" s="221">
        <f t="shared" si="27"/>
        <v>18.570000000000004</v>
      </c>
    </row>
    <row r="478" spans="1:13" x14ac:dyDescent="0.2">
      <c r="B478" s="25" t="s">
        <v>1473</v>
      </c>
      <c r="C478" s="25">
        <v>1</v>
      </c>
      <c r="D478" s="203">
        <v>8.84</v>
      </c>
      <c r="E478" s="224">
        <f t="shared" si="23"/>
        <v>8.84</v>
      </c>
      <c r="F478" s="224">
        <f t="shared" si="25"/>
        <v>27.410000000000004</v>
      </c>
      <c r="I478" s="206">
        <v>8.84</v>
      </c>
      <c r="M478" s="221">
        <f t="shared" si="27"/>
        <v>27.410000000000004</v>
      </c>
    </row>
    <row r="479" spans="1:13" x14ac:dyDescent="0.2">
      <c r="B479" s="25" t="s">
        <v>1474</v>
      </c>
      <c r="C479" s="25">
        <v>5</v>
      </c>
      <c r="D479" s="203">
        <v>0.05</v>
      </c>
      <c r="E479" s="224">
        <f t="shared" si="23"/>
        <v>0.25</v>
      </c>
      <c r="F479" s="224">
        <f t="shared" si="25"/>
        <v>27.660000000000004</v>
      </c>
      <c r="I479" s="206">
        <v>0.25</v>
      </c>
      <c r="M479" s="221">
        <f t="shared" si="27"/>
        <v>27.660000000000004</v>
      </c>
    </row>
    <row r="480" spans="1:13" x14ac:dyDescent="0.2">
      <c r="D480" s="203"/>
      <c r="E480" s="224" t="str">
        <f t="shared" si="23"/>
        <v/>
      </c>
      <c r="F480" s="288" t="s">
        <v>1239</v>
      </c>
      <c r="G480" s="209">
        <f>SUM(H480:K480)</f>
        <v>27.660000000000004</v>
      </c>
      <c r="H480" s="207">
        <f>SUM(H459:H479)</f>
        <v>18.150000000000002</v>
      </c>
      <c r="I480" s="205">
        <f>SUM(I462:I479)</f>
        <v>9.51</v>
      </c>
      <c r="J480" s="205">
        <f>SUM(J462:J479)</f>
        <v>0</v>
      </c>
      <c r="K480" s="205">
        <f>SUM(K462:K479)</f>
        <v>0</v>
      </c>
    </row>
    <row r="481" spans="1:13" x14ac:dyDescent="0.2">
      <c r="D481" s="203"/>
      <c r="F481" s="288"/>
      <c r="G481" s="209"/>
      <c r="H481" s="207"/>
      <c r="I481" s="205"/>
      <c r="J481" s="205"/>
      <c r="K481" s="205"/>
    </row>
    <row r="482" spans="1:13" ht="13.5" thickBot="1" x14ac:dyDescent="0.25">
      <c r="A482" s="227" t="s">
        <v>162</v>
      </c>
      <c r="B482" s="228" t="s">
        <v>163</v>
      </c>
      <c r="C482" s="228" t="s">
        <v>164</v>
      </c>
      <c r="D482" s="229" t="s">
        <v>973</v>
      </c>
      <c r="E482" s="230" t="s">
        <v>166</v>
      </c>
      <c r="F482" s="230" t="s">
        <v>735</v>
      </c>
      <c r="G482" s="231"/>
      <c r="H482" s="232" t="s">
        <v>1118</v>
      </c>
      <c r="I482" s="232" t="s">
        <v>328</v>
      </c>
      <c r="J482" s="233" t="s">
        <v>1119</v>
      </c>
      <c r="K482" s="233" t="s">
        <v>1120</v>
      </c>
      <c r="M482" s="221">
        <f>M480+SUM(H482:K482)</f>
        <v>0</v>
      </c>
    </row>
    <row r="483" spans="1:13" ht="13.5" thickTop="1" x14ac:dyDescent="0.2">
      <c r="A483" s="105">
        <v>40849</v>
      </c>
      <c r="B483" s="25" t="s">
        <v>1479</v>
      </c>
      <c r="C483" s="25">
        <v>2</v>
      </c>
      <c r="D483" s="203">
        <v>0.05</v>
      </c>
      <c r="E483" s="224">
        <f t="shared" ref="E483:E547" si="28">IF(C483&gt;0,D483*C483,"")</f>
        <v>0.1</v>
      </c>
      <c r="F483" s="224">
        <v>0.1</v>
      </c>
      <c r="H483" s="208">
        <v>0.1</v>
      </c>
      <c r="M483" s="221">
        <f t="shared" si="27"/>
        <v>0.1</v>
      </c>
    </row>
    <row r="484" spans="1:13" x14ac:dyDescent="0.2">
      <c r="B484" s="25" t="s">
        <v>1480</v>
      </c>
      <c r="C484" s="25">
        <v>2</v>
      </c>
      <c r="D484" s="203">
        <v>0.42</v>
      </c>
      <c r="E484" s="224">
        <f t="shared" si="28"/>
        <v>0.84</v>
      </c>
      <c r="F484" s="224">
        <f t="shared" si="25"/>
        <v>0.94</v>
      </c>
      <c r="I484" s="206">
        <v>0.84</v>
      </c>
      <c r="M484" s="221">
        <f t="shared" si="27"/>
        <v>0.94</v>
      </c>
    </row>
    <row r="485" spans="1:13" x14ac:dyDescent="0.2">
      <c r="B485" s="25" t="s">
        <v>1493</v>
      </c>
      <c r="C485" s="25">
        <v>26</v>
      </c>
      <c r="D485" s="203">
        <v>0.08</v>
      </c>
      <c r="E485" s="224">
        <f t="shared" si="28"/>
        <v>2.08</v>
      </c>
      <c r="F485" s="224">
        <f t="shared" si="25"/>
        <v>3.02</v>
      </c>
      <c r="H485" s="208">
        <v>2.08</v>
      </c>
      <c r="M485" s="221">
        <f t="shared" si="27"/>
        <v>3.02</v>
      </c>
    </row>
    <row r="486" spans="1:13" x14ac:dyDescent="0.2">
      <c r="B486" s="25" t="s">
        <v>1482</v>
      </c>
      <c r="C486" s="25">
        <v>26</v>
      </c>
      <c r="D486" s="203">
        <v>0.05</v>
      </c>
      <c r="E486" s="224">
        <f t="shared" si="28"/>
        <v>1.3</v>
      </c>
      <c r="F486" s="224">
        <f t="shared" si="25"/>
        <v>4.32</v>
      </c>
      <c r="H486" s="208">
        <v>1.3</v>
      </c>
      <c r="M486" s="221">
        <f t="shared" si="27"/>
        <v>4.32</v>
      </c>
    </row>
    <row r="487" spans="1:13" x14ac:dyDescent="0.2">
      <c r="B487" s="25" t="s">
        <v>1483</v>
      </c>
      <c r="C487" s="25">
        <v>23</v>
      </c>
      <c r="D487" s="203">
        <v>0.32</v>
      </c>
      <c r="E487" s="224">
        <f t="shared" si="28"/>
        <v>7.36</v>
      </c>
      <c r="F487" s="224">
        <f t="shared" si="25"/>
        <v>11.68</v>
      </c>
      <c r="I487" s="206">
        <v>7.36</v>
      </c>
      <c r="M487" s="221">
        <f t="shared" si="27"/>
        <v>11.68</v>
      </c>
    </row>
    <row r="488" spans="1:13" x14ac:dyDescent="0.2">
      <c r="B488" s="84" t="s">
        <v>1443</v>
      </c>
      <c r="C488" s="25">
        <v>10</v>
      </c>
      <c r="D488" s="203">
        <v>0.05</v>
      </c>
      <c r="E488" s="224">
        <f t="shared" si="28"/>
        <v>0.5</v>
      </c>
      <c r="F488" s="224">
        <f t="shared" si="25"/>
        <v>12.18</v>
      </c>
      <c r="H488" s="208">
        <v>0.5</v>
      </c>
      <c r="M488" s="221">
        <f t="shared" si="27"/>
        <v>12.18</v>
      </c>
    </row>
    <row r="489" spans="1:13" x14ac:dyDescent="0.2">
      <c r="B489" s="84" t="s">
        <v>1444</v>
      </c>
      <c r="C489" s="25">
        <v>2</v>
      </c>
      <c r="D489" s="203">
        <v>0.05</v>
      </c>
      <c r="E489" s="224">
        <f t="shared" si="28"/>
        <v>0.1</v>
      </c>
      <c r="F489" s="224">
        <f t="shared" si="25"/>
        <v>12.28</v>
      </c>
      <c r="H489" s="208">
        <v>0.1</v>
      </c>
      <c r="M489" s="221">
        <f t="shared" si="27"/>
        <v>12.28</v>
      </c>
    </row>
    <row r="490" spans="1:13" x14ac:dyDescent="0.2">
      <c r="B490" s="84" t="s">
        <v>1445</v>
      </c>
      <c r="C490" s="25">
        <v>2</v>
      </c>
      <c r="D490" s="203">
        <v>0.05</v>
      </c>
      <c r="E490" s="224">
        <f t="shared" si="28"/>
        <v>0.1</v>
      </c>
      <c r="F490" s="224">
        <f t="shared" si="25"/>
        <v>12.379999999999999</v>
      </c>
      <c r="H490" s="208">
        <v>0.1</v>
      </c>
      <c r="M490" s="221">
        <f t="shared" si="27"/>
        <v>12.379999999999999</v>
      </c>
    </row>
    <row r="491" spans="1:13" x14ac:dyDescent="0.2">
      <c r="B491" s="84" t="s">
        <v>1446</v>
      </c>
      <c r="C491" s="25">
        <v>4</v>
      </c>
      <c r="D491" s="203">
        <v>0.05</v>
      </c>
      <c r="E491" s="224">
        <f t="shared" si="28"/>
        <v>0.2</v>
      </c>
      <c r="F491" s="224">
        <f t="shared" si="25"/>
        <v>12.579999999999998</v>
      </c>
      <c r="H491" s="208">
        <v>0.2</v>
      </c>
      <c r="M491" s="221">
        <f t="shared" si="27"/>
        <v>12.579999999999998</v>
      </c>
    </row>
    <row r="492" spans="1:13" x14ac:dyDescent="0.2">
      <c r="B492" s="309" t="s">
        <v>1447</v>
      </c>
      <c r="C492" s="25">
        <v>54</v>
      </c>
      <c r="D492" s="203">
        <v>0.08</v>
      </c>
      <c r="E492" s="224">
        <f t="shared" si="28"/>
        <v>4.32</v>
      </c>
      <c r="F492" s="224">
        <f t="shared" si="25"/>
        <v>16.899999999999999</v>
      </c>
      <c r="H492" s="208">
        <v>4.32</v>
      </c>
      <c r="M492" s="221">
        <f t="shared" si="27"/>
        <v>16.899999999999999</v>
      </c>
    </row>
    <row r="493" spans="1:13" x14ac:dyDescent="0.2">
      <c r="A493" s="105">
        <v>40870</v>
      </c>
      <c r="B493" s="84" t="s">
        <v>1481</v>
      </c>
      <c r="C493" s="25">
        <v>26</v>
      </c>
      <c r="D493" s="203">
        <v>0.08</v>
      </c>
      <c r="E493" s="224">
        <f t="shared" si="28"/>
        <v>2.08</v>
      </c>
      <c r="F493" s="224">
        <f t="shared" si="25"/>
        <v>18.979999999999997</v>
      </c>
      <c r="H493" s="208">
        <v>2.08</v>
      </c>
      <c r="M493" s="221">
        <f t="shared" si="27"/>
        <v>18.979999999999997</v>
      </c>
    </row>
    <row r="494" spans="1:13" x14ac:dyDescent="0.2">
      <c r="B494" s="84" t="s">
        <v>1496</v>
      </c>
      <c r="C494" s="25">
        <v>26</v>
      </c>
      <c r="D494" s="203">
        <v>0.05</v>
      </c>
      <c r="E494" s="224">
        <f t="shared" si="28"/>
        <v>1.3</v>
      </c>
      <c r="F494" s="224">
        <f t="shared" si="25"/>
        <v>20.279999999999998</v>
      </c>
      <c r="H494" s="208">
        <v>1.3</v>
      </c>
      <c r="M494" s="221">
        <f t="shared" si="27"/>
        <v>20.279999999999998</v>
      </c>
    </row>
    <row r="495" spans="1:13" x14ac:dyDescent="0.2">
      <c r="B495" s="84" t="s">
        <v>1494</v>
      </c>
      <c r="C495" s="25">
        <v>26</v>
      </c>
      <c r="D495" s="203">
        <v>0.05</v>
      </c>
      <c r="E495" s="224">
        <f t="shared" si="28"/>
        <v>1.3</v>
      </c>
      <c r="F495" s="224">
        <f t="shared" si="25"/>
        <v>21.58</v>
      </c>
      <c r="H495" s="208">
        <v>1.3</v>
      </c>
      <c r="M495" s="221">
        <f t="shared" si="27"/>
        <v>21.58</v>
      </c>
    </row>
    <row r="496" spans="1:13" x14ac:dyDescent="0.2">
      <c r="B496" s="84" t="s">
        <v>1495</v>
      </c>
      <c r="C496" s="25">
        <v>26</v>
      </c>
      <c r="D496" s="203">
        <v>0.05</v>
      </c>
      <c r="E496" s="224">
        <f t="shared" si="28"/>
        <v>1.3</v>
      </c>
      <c r="F496" s="224">
        <f t="shared" si="25"/>
        <v>22.88</v>
      </c>
      <c r="H496" s="208">
        <v>1.3</v>
      </c>
      <c r="M496" s="221">
        <f t="shared" si="27"/>
        <v>22.88</v>
      </c>
    </row>
    <row r="497" spans="1:13" x14ac:dyDescent="0.2">
      <c r="B497" s="84" t="s">
        <v>1497</v>
      </c>
      <c r="C497" s="25">
        <v>20</v>
      </c>
      <c r="D497" s="203">
        <v>0.05</v>
      </c>
      <c r="E497" s="224">
        <f t="shared" si="28"/>
        <v>1</v>
      </c>
      <c r="F497" s="224">
        <f t="shared" si="25"/>
        <v>23.88</v>
      </c>
      <c r="H497" s="208">
        <v>1</v>
      </c>
      <c r="M497" s="221">
        <f t="shared" si="27"/>
        <v>23.88</v>
      </c>
    </row>
    <row r="498" spans="1:13" x14ac:dyDescent="0.2">
      <c r="B498" s="84" t="s">
        <v>1498</v>
      </c>
      <c r="C498" s="25">
        <v>4</v>
      </c>
      <c r="D498" s="203">
        <v>0.05</v>
      </c>
      <c r="E498" s="224">
        <f t="shared" si="28"/>
        <v>0.2</v>
      </c>
      <c r="F498" s="224">
        <f t="shared" si="25"/>
        <v>24.08</v>
      </c>
      <c r="H498" s="208">
        <v>0.2</v>
      </c>
      <c r="M498" s="221">
        <f t="shared" si="27"/>
        <v>24.08</v>
      </c>
    </row>
    <row r="499" spans="1:13" x14ac:dyDescent="0.2">
      <c r="B499" s="84" t="s">
        <v>1499</v>
      </c>
      <c r="C499" s="25">
        <v>2</v>
      </c>
      <c r="D499" s="203">
        <v>0.05</v>
      </c>
      <c r="E499" s="224">
        <f t="shared" si="28"/>
        <v>0.1</v>
      </c>
      <c r="F499" s="224">
        <f t="shared" si="25"/>
        <v>24.18</v>
      </c>
      <c r="H499" s="208">
        <v>0.1</v>
      </c>
      <c r="M499" s="221">
        <f t="shared" si="27"/>
        <v>24.18</v>
      </c>
    </row>
    <row r="500" spans="1:13" x14ac:dyDescent="0.2">
      <c r="B500" s="25" t="s">
        <v>1483</v>
      </c>
      <c r="C500" s="25">
        <v>23</v>
      </c>
      <c r="D500" s="203">
        <v>0.32</v>
      </c>
      <c r="E500" s="224">
        <f t="shared" si="28"/>
        <v>7.36</v>
      </c>
      <c r="F500" s="224">
        <f t="shared" si="25"/>
        <v>31.54</v>
      </c>
      <c r="H500" s="208">
        <v>7.36</v>
      </c>
      <c r="M500" s="221">
        <f t="shared" si="27"/>
        <v>31.54</v>
      </c>
    </row>
    <row r="501" spans="1:13" x14ac:dyDescent="0.2">
      <c r="B501" s="25" t="s">
        <v>1500</v>
      </c>
      <c r="C501" s="25">
        <v>1</v>
      </c>
      <c r="D501" s="203">
        <v>10.07</v>
      </c>
      <c r="E501" s="224">
        <f t="shared" si="28"/>
        <v>10.07</v>
      </c>
      <c r="F501" s="224">
        <f t="shared" ref="F501:F540" si="29">F500+E501</f>
        <v>41.61</v>
      </c>
      <c r="H501" s="208">
        <v>10.07</v>
      </c>
      <c r="M501" s="221">
        <f t="shared" si="27"/>
        <v>41.61</v>
      </c>
    </row>
    <row r="502" spans="1:13" x14ac:dyDescent="0.2">
      <c r="B502" s="25" t="s">
        <v>1501</v>
      </c>
      <c r="C502" s="25">
        <v>25</v>
      </c>
      <c r="D502" s="203">
        <v>0.05</v>
      </c>
      <c r="E502" s="224">
        <f t="shared" si="28"/>
        <v>1.25</v>
      </c>
      <c r="F502" s="224">
        <f t="shared" si="29"/>
        <v>42.86</v>
      </c>
      <c r="H502" s="208">
        <v>1.25</v>
      </c>
      <c r="M502" s="221">
        <f t="shared" si="27"/>
        <v>42.86</v>
      </c>
    </row>
    <row r="503" spans="1:13" x14ac:dyDescent="0.2">
      <c r="B503" s="25" t="s">
        <v>1502</v>
      </c>
      <c r="C503" s="25">
        <v>1</v>
      </c>
      <c r="D503" s="203">
        <v>0.05</v>
      </c>
      <c r="E503" s="224">
        <f t="shared" si="28"/>
        <v>0.05</v>
      </c>
      <c r="F503" s="224">
        <f t="shared" si="29"/>
        <v>42.91</v>
      </c>
      <c r="H503" s="208">
        <v>0.05</v>
      </c>
      <c r="M503" s="221">
        <f t="shared" si="27"/>
        <v>42.91</v>
      </c>
    </row>
    <row r="504" spans="1:13" x14ac:dyDescent="0.2">
      <c r="B504" s="25" t="s">
        <v>1502</v>
      </c>
      <c r="C504" s="25">
        <v>1</v>
      </c>
      <c r="D504" s="203">
        <v>0.42</v>
      </c>
      <c r="E504" s="224">
        <f t="shared" si="28"/>
        <v>0.42</v>
      </c>
      <c r="F504" s="224">
        <f t="shared" si="29"/>
        <v>43.33</v>
      </c>
      <c r="I504" s="206">
        <v>0.42</v>
      </c>
      <c r="M504" s="221">
        <f t="shared" si="27"/>
        <v>43.33</v>
      </c>
    </row>
    <row r="505" spans="1:13" x14ac:dyDescent="0.2">
      <c r="B505" s="25" t="s">
        <v>1503</v>
      </c>
      <c r="C505" s="25">
        <v>25</v>
      </c>
      <c r="D505" s="203">
        <v>0.05</v>
      </c>
      <c r="E505" s="224">
        <f t="shared" si="28"/>
        <v>1.25</v>
      </c>
      <c r="F505" s="224">
        <f t="shared" si="29"/>
        <v>44.58</v>
      </c>
      <c r="H505" s="208">
        <v>1.25</v>
      </c>
      <c r="M505" s="221">
        <f t="shared" ref="M505:M569" si="30">M504+SUM(H505:K505)</f>
        <v>44.58</v>
      </c>
    </row>
    <row r="506" spans="1:13" x14ac:dyDescent="0.2">
      <c r="B506" s="25" t="s">
        <v>1504</v>
      </c>
      <c r="C506" s="25">
        <v>10</v>
      </c>
      <c r="D506" s="203">
        <v>0.08</v>
      </c>
      <c r="E506" s="224">
        <f t="shared" si="28"/>
        <v>0.8</v>
      </c>
      <c r="F506" s="224">
        <f t="shared" si="29"/>
        <v>45.379999999999995</v>
      </c>
      <c r="H506" s="208">
        <v>0.8</v>
      </c>
      <c r="M506" s="221">
        <f t="shared" si="30"/>
        <v>45.379999999999995</v>
      </c>
    </row>
    <row r="507" spans="1:13" x14ac:dyDescent="0.2">
      <c r="B507" s="25" t="s">
        <v>1505</v>
      </c>
      <c r="C507" s="25">
        <v>20</v>
      </c>
      <c r="D507" s="203">
        <v>0.08</v>
      </c>
      <c r="E507" s="224">
        <f t="shared" si="28"/>
        <v>1.6</v>
      </c>
      <c r="F507" s="224">
        <f t="shared" si="29"/>
        <v>46.98</v>
      </c>
      <c r="H507" s="208">
        <v>1.6</v>
      </c>
      <c r="M507" s="221">
        <f t="shared" si="30"/>
        <v>46.98</v>
      </c>
    </row>
    <row r="508" spans="1:13" x14ac:dyDescent="0.2">
      <c r="B508" s="25" t="s">
        <v>1506</v>
      </c>
      <c r="C508" s="25">
        <v>10</v>
      </c>
      <c r="D508" s="203">
        <v>0.05</v>
      </c>
      <c r="E508" s="224">
        <f t="shared" si="28"/>
        <v>0.5</v>
      </c>
      <c r="F508" s="224">
        <f t="shared" si="29"/>
        <v>47.48</v>
      </c>
      <c r="H508" s="208">
        <v>0.5</v>
      </c>
      <c r="M508" s="221">
        <f t="shared" si="30"/>
        <v>47.48</v>
      </c>
    </row>
    <row r="509" spans="1:13" x14ac:dyDescent="0.2">
      <c r="B509" s="25" t="s">
        <v>1507</v>
      </c>
      <c r="C509" s="25">
        <v>10</v>
      </c>
      <c r="D509" s="203">
        <v>0.05</v>
      </c>
      <c r="E509" s="224">
        <f t="shared" si="28"/>
        <v>0.5</v>
      </c>
      <c r="F509" s="224">
        <f t="shared" si="29"/>
        <v>47.98</v>
      </c>
      <c r="H509" s="208">
        <v>0.5</v>
      </c>
      <c r="M509" s="221">
        <f t="shared" si="30"/>
        <v>47.98</v>
      </c>
    </row>
    <row r="510" spans="1:13" x14ac:dyDescent="0.2">
      <c r="D510" s="203"/>
      <c r="E510" s="224" t="str">
        <f t="shared" si="28"/>
        <v/>
      </c>
      <c r="F510" s="288" t="s">
        <v>1239</v>
      </c>
      <c r="G510" s="209">
        <f>SUM(H510:K510)</f>
        <v>47.97999999999999</v>
      </c>
      <c r="H510" s="207">
        <f>SUM(H483:H509)</f>
        <v>39.359999999999992</v>
      </c>
      <c r="I510" s="205">
        <f>SUM(I483:I509)</f>
        <v>8.620000000000001</v>
      </c>
      <c r="J510" s="205">
        <f>SUM(J492:J509)</f>
        <v>0</v>
      </c>
      <c r="K510" s="205">
        <f>SUM(K492:K509)</f>
        <v>0</v>
      </c>
    </row>
    <row r="511" spans="1:13" x14ac:dyDescent="0.2">
      <c r="D511" s="203"/>
      <c r="F511" s="288"/>
      <c r="G511" s="209"/>
      <c r="H511" s="207"/>
      <c r="I511" s="205"/>
      <c r="J511" s="205"/>
      <c r="K511" s="205"/>
    </row>
    <row r="512" spans="1:13" ht="13.5" thickBot="1" x14ac:dyDescent="0.25">
      <c r="A512" s="227" t="s">
        <v>162</v>
      </c>
      <c r="B512" s="228" t="s">
        <v>163</v>
      </c>
      <c r="C512" s="228" t="s">
        <v>164</v>
      </c>
      <c r="D512" s="229" t="s">
        <v>973</v>
      </c>
      <c r="E512" s="230" t="s">
        <v>166</v>
      </c>
      <c r="F512" s="230" t="s">
        <v>735</v>
      </c>
      <c r="G512" s="231"/>
      <c r="H512" s="232" t="s">
        <v>1118</v>
      </c>
      <c r="I512" s="232" t="s">
        <v>328</v>
      </c>
      <c r="J512" s="233" t="s">
        <v>1119</v>
      </c>
      <c r="K512" s="233" t="s">
        <v>1120</v>
      </c>
      <c r="M512" s="221">
        <f>M510+SUM(H512:K512)</f>
        <v>0</v>
      </c>
    </row>
    <row r="513" spans="1:13" ht="13.5" thickTop="1" x14ac:dyDescent="0.2">
      <c r="A513" s="105">
        <v>40882</v>
      </c>
      <c r="B513" s="25" t="s">
        <v>1508</v>
      </c>
      <c r="C513" s="25">
        <v>2</v>
      </c>
      <c r="D513" s="203">
        <v>0.05</v>
      </c>
      <c r="E513" s="224">
        <f t="shared" si="28"/>
        <v>0.1</v>
      </c>
      <c r="F513" s="224">
        <v>0.1</v>
      </c>
      <c r="H513" s="208">
        <v>0.1</v>
      </c>
      <c r="M513" s="221">
        <f t="shared" si="30"/>
        <v>0.1</v>
      </c>
    </row>
    <row r="514" spans="1:13" x14ac:dyDescent="0.2">
      <c r="B514" s="25" t="s">
        <v>1509</v>
      </c>
      <c r="C514" s="25">
        <v>1</v>
      </c>
      <c r="D514" s="203">
        <v>0.46</v>
      </c>
      <c r="E514" s="224">
        <f t="shared" si="28"/>
        <v>0.46</v>
      </c>
      <c r="F514" s="224">
        <f t="shared" si="29"/>
        <v>0.56000000000000005</v>
      </c>
      <c r="I514" s="206">
        <v>0.46</v>
      </c>
      <c r="M514" s="221">
        <f t="shared" si="30"/>
        <v>0.56000000000000005</v>
      </c>
    </row>
    <row r="515" spans="1:13" x14ac:dyDescent="0.2">
      <c r="B515" s="84" t="s">
        <v>1510</v>
      </c>
      <c r="C515" s="25">
        <v>10</v>
      </c>
      <c r="D515" s="203">
        <v>0.05</v>
      </c>
      <c r="E515" s="224">
        <f t="shared" si="28"/>
        <v>0.5</v>
      </c>
      <c r="F515" s="224">
        <f t="shared" si="29"/>
        <v>1.06</v>
      </c>
      <c r="H515" s="208">
        <v>0.5</v>
      </c>
      <c r="M515" s="221">
        <f t="shared" si="30"/>
        <v>1.06</v>
      </c>
    </row>
    <row r="516" spans="1:13" x14ac:dyDescent="0.2">
      <c r="B516" s="84" t="s">
        <v>1511</v>
      </c>
      <c r="C516" s="25">
        <v>4</v>
      </c>
      <c r="D516" s="203">
        <v>0.05</v>
      </c>
      <c r="E516" s="224">
        <f t="shared" si="28"/>
        <v>0.2</v>
      </c>
      <c r="F516" s="224">
        <f t="shared" si="29"/>
        <v>1.26</v>
      </c>
      <c r="H516" s="208">
        <v>0.2</v>
      </c>
      <c r="M516" s="221">
        <f t="shared" si="30"/>
        <v>1.26</v>
      </c>
    </row>
    <row r="517" spans="1:13" x14ac:dyDescent="0.2">
      <c r="B517" s="84" t="s">
        <v>1445</v>
      </c>
      <c r="C517" s="25">
        <v>2</v>
      </c>
      <c r="D517" s="203">
        <v>0.05</v>
      </c>
      <c r="E517" s="224">
        <f t="shared" si="28"/>
        <v>0.1</v>
      </c>
      <c r="F517" s="224">
        <f t="shared" si="29"/>
        <v>1.36</v>
      </c>
      <c r="H517" s="208">
        <v>0.1</v>
      </c>
      <c r="M517" s="221">
        <f t="shared" si="30"/>
        <v>1.36</v>
      </c>
    </row>
    <row r="518" spans="1:13" x14ac:dyDescent="0.2">
      <c r="B518" s="84" t="s">
        <v>1446</v>
      </c>
      <c r="C518" s="25">
        <v>4</v>
      </c>
      <c r="D518" s="203">
        <v>0.05</v>
      </c>
      <c r="E518" s="224">
        <f t="shared" si="28"/>
        <v>0.2</v>
      </c>
      <c r="F518" s="224">
        <f t="shared" si="29"/>
        <v>1.56</v>
      </c>
      <c r="H518" s="208">
        <v>0.2</v>
      </c>
      <c r="M518" s="221">
        <f t="shared" si="30"/>
        <v>1.56</v>
      </c>
    </row>
    <row r="519" spans="1:13" x14ac:dyDescent="0.2">
      <c r="B519" s="309" t="s">
        <v>1512</v>
      </c>
      <c r="C519" s="25">
        <v>165</v>
      </c>
      <c r="D519" s="203">
        <v>0.05</v>
      </c>
      <c r="E519" s="224">
        <f t="shared" si="28"/>
        <v>8.25</v>
      </c>
      <c r="F519" s="224">
        <f t="shared" si="29"/>
        <v>9.81</v>
      </c>
      <c r="H519" s="208">
        <v>8.25</v>
      </c>
      <c r="M519" s="221">
        <f t="shared" si="30"/>
        <v>9.81</v>
      </c>
    </row>
    <row r="520" spans="1:13" x14ac:dyDescent="0.2">
      <c r="B520" s="314" t="s">
        <v>1513</v>
      </c>
      <c r="C520" s="25">
        <v>1</v>
      </c>
      <c r="D520" s="203">
        <v>7</v>
      </c>
      <c r="E520" s="224">
        <f t="shared" si="28"/>
        <v>7</v>
      </c>
      <c r="F520" s="224">
        <f t="shared" si="29"/>
        <v>16.810000000000002</v>
      </c>
      <c r="H520" s="208">
        <v>7</v>
      </c>
      <c r="M520" s="221">
        <f t="shared" si="30"/>
        <v>16.810000000000002</v>
      </c>
    </row>
    <row r="521" spans="1:13" x14ac:dyDescent="0.2">
      <c r="A521" s="105">
        <v>40897</v>
      </c>
      <c r="B521" s="84" t="s">
        <v>1501</v>
      </c>
      <c r="C521" s="25">
        <v>16</v>
      </c>
      <c r="D521" s="203">
        <v>0.05</v>
      </c>
      <c r="E521" s="224">
        <f t="shared" si="28"/>
        <v>0.8</v>
      </c>
      <c r="F521" s="224">
        <f t="shared" si="29"/>
        <v>17.610000000000003</v>
      </c>
      <c r="H521" s="208">
        <v>0.8</v>
      </c>
      <c r="M521" s="221">
        <f t="shared" si="30"/>
        <v>17.610000000000003</v>
      </c>
    </row>
    <row r="522" spans="1:13" x14ac:dyDescent="0.2">
      <c r="A522" s="105">
        <v>40899</v>
      </c>
      <c r="B522" s="84" t="s">
        <v>1522</v>
      </c>
      <c r="C522" s="25">
        <v>24</v>
      </c>
      <c r="D522" s="203">
        <v>0.05</v>
      </c>
      <c r="E522" s="224">
        <f t="shared" si="28"/>
        <v>1.2000000000000002</v>
      </c>
      <c r="F522" s="224">
        <f t="shared" si="29"/>
        <v>18.810000000000002</v>
      </c>
      <c r="H522" s="208">
        <v>1.2</v>
      </c>
      <c r="M522" s="221">
        <f t="shared" si="30"/>
        <v>18.810000000000002</v>
      </c>
    </row>
    <row r="523" spans="1:13" x14ac:dyDescent="0.2">
      <c r="B523" s="84" t="s">
        <v>1523</v>
      </c>
      <c r="C523" s="25">
        <v>24</v>
      </c>
      <c r="D523" s="203">
        <v>0.05</v>
      </c>
      <c r="E523" s="224">
        <f t="shared" si="28"/>
        <v>1.2000000000000002</v>
      </c>
      <c r="F523" s="224">
        <f t="shared" si="29"/>
        <v>20.010000000000002</v>
      </c>
      <c r="H523" s="208">
        <v>1.2</v>
      </c>
      <c r="M523" s="221">
        <f t="shared" si="30"/>
        <v>20.010000000000002</v>
      </c>
    </row>
    <row r="524" spans="1:13" x14ac:dyDescent="0.2">
      <c r="B524" s="84" t="s">
        <v>1524</v>
      </c>
      <c r="C524" s="25">
        <v>8</v>
      </c>
      <c r="D524" s="203">
        <v>0.05</v>
      </c>
      <c r="E524" s="224">
        <f t="shared" si="28"/>
        <v>0.4</v>
      </c>
      <c r="F524" s="224">
        <f t="shared" si="29"/>
        <v>20.41</v>
      </c>
      <c r="H524" s="208">
        <v>0.5</v>
      </c>
      <c r="M524" s="221">
        <f t="shared" si="30"/>
        <v>20.51</v>
      </c>
    </row>
    <row r="525" spans="1:13" x14ac:dyDescent="0.2">
      <c r="B525" s="84" t="s">
        <v>1525</v>
      </c>
      <c r="C525" s="25">
        <v>22</v>
      </c>
      <c r="D525" s="203">
        <v>0.46</v>
      </c>
      <c r="E525" s="224">
        <f t="shared" si="28"/>
        <v>10.120000000000001</v>
      </c>
      <c r="F525" s="224">
        <f t="shared" si="29"/>
        <v>30.53</v>
      </c>
      <c r="I525" s="206">
        <v>10.119999999999999</v>
      </c>
      <c r="M525" s="221">
        <f t="shared" si="30"/>
        <v>30.630000000000003</v>
      </c>
    </row>
    <row r="526" spans="1:13" x14ac:dyDescent="0.2">
      <c r="A526" s="105">
        <v>40911</v>
      </c>
      <c r="B526" s="84" t="s">
        <v>1450</v>
      </c>
      <c r="C526" s="25">
        <v>9</v>
      </c>
      <c r="D526" s="203">
        <v>0.05</v>
      </c>
      <c r="E526" s="224">
        <f t="shared" si="28"/>
        <v>0.45</v>
      </c>
      <c r="F526" s="224">
        <f t="shared" si="29"/>
        <v>30.98</v>
      </c>
      <c r="H526" s="208">
        <v>0.45</v>
      </c>
      <c r="M526" s="221">
        <f t="shared" si="30"/>
        <v>31.080000000000002</v>
      </c>
    </row>
    <row r="527" spans="1:13" x14ac:dyDescent="0.2">
      <c r="B527" s="84" t="s">
        <v>1531</v>
      </c>
      <c r="C527" s="25">
        <v>3</v>
      </c>
      <c r="D527" s="203">
        <v>0.05</v>
      </c>
      <c r="E527" s="224">
        <f t="shared" si="28"/>
        <v>0.15000000000000002</v>
      </c>
      <c r="F527" s="224">
        <f t="shared" si="29"/>
        <v>31.13</v>
      </c>
      <c r="H527" s="208">
        <v>0.15</v>
      </c>
      <c r="M527" s="221">
        <f t="shared" si="30"/>
        <v>31.23</v>
      </c>
    </row>
    <row r="528" spans="1:13" x14ac:dyDescent="0.2">
      <c r="B528" s="84" t="s">
        <v>1532</v>
      </c>
      <c r="C528" s="25">
        <v>4</v>
      </c>
      <c r="D528" s="203">
        <v>0.05</v>
      </c>
      <c r="E528" s="224">
        <f t="shared" si="28"/>
        <v>0.2</v>
      </c>
      <c r="F528" s="224">
        <f t="shared" si="29"/>
        <v>31.33</v>
      </c>
      <c r="H528" s="208">
        <v>0.2</v>
      </c>
      <c r="M528" s="221">
        <f t="shared" si="30"/>
        <v>31.43</v>
      </c>
    </row>
    <row r="529" spans="1:18" x14ac:dyDescent="0.2">
      <c r="B529" s="84" t="s">
        <v>719</v>
      </c>
      <c r="C529" s="25">
        <v>25</v>
      </c>
      <c r="D529" s="203">
        <v>0.08</v>
      </c>
      <c r="E529" s="224">
        <f t="shared" si="28"/>
        <v>2</v>
      </c>
      <c r="F529" s="224">
        <f t="shared" si="29"/>
        <v>33.33</v>
      </c>
      <c r="H529" s="208">
        <v>2</v>
      </c>
      <c r="M529" s="221">
        <f t="shared" si="30"/>
        <v>33.43</v>
      </c>
    </row>
    <row r="530" spans="1:18" x14ac:dyDescent="0.2">
      <c r="B530" s="84" t="s">
        <v>1533</v>
      </c>
      <c r="C530" s="25">
        <v>21</v>
      </c>
      <c r="D530" s="203">
        <v>0.36</v>
      </c>
      <c r="E530" s="224">
        <f t="shared" si="28"/>
        <v>7.56</v>
      </c>
      <c r="F530" s="224">
        <f t="shared" si="29"/>
        <v>40.89</v>
      </c>
      <c r="I530" s="206">
        <v>7.56</v>
      </c>
      <c r="M530" s="221">
        <f t="shared" si="30"/>
        <v>40.99</v>
      </c>
    </row>
    <row r="531" spans="1:18" x14ac:dyDescent="0.2">
      <c r="B531" s="84" t="s">
        <v>1534</v>
      </c>
      <c r="C531" s="25">
        <v>6</v>
      </c>
      <c r="D531" s="203">
        <v>0.05</v>
      </c>
      <c r="E531" s="224">
        <f t="shared" si="28"/>
        <v>0.30000000000000004</v>
      </c>
      <c r="F531" s="224">
        <f t="shared" si="29"/>
        <v>41.19</v>
      </c>
      <c r="H531" s="208">
        <v>0.3</v>
      </c>
      <c r="M531" s="221">
        <f t="shared" si="30"/>
        <v>41.29</v>
      </c>
      <c r="Q531" t="s">
        <v>1516</v>
      </c>
      <c r="R531">
        <v>0.46</v>
      </c>
    </row>
    <row r="532" spans="1:18" x14ac:dyDescent="0.2">
      <c r="B532" s="84" t="s">
        <v>1535</v>
      </c>
      <c r="C532" s="25">
        <v>3</v>
      </c>
      <c r="D532" s="203">
        <v>0.05</v>
      </c>
      <c r="E532" s="224">
        <f t="shared" si="28"/>
        <v>0.15000000000000002</v>
      </c>
      <c r="F532" s="224">
        <f t="shared" si="29"/>
        <v>41.339999999999996</v>
      </c>
      <c r="H532" s="208">
        <v>0.15</v>
      </c>
      <c r="M532" s="221">
        <f t="shared" si="30"/>
        <v>41.44</v>
      </c>
      <c r="Q532" t="s">
        <v>1517</v>
      </c>
      <c r="R532">
        <v>0.36</v>
      </c>
    </row>
    <row r="533" spans="1:18" x14ac:dyDescent="0.2">
      <c r="B533" s="84" t="s">
        <v>1543</v>
      </c>
      <c r="C533" s="25">
        <v>4</v>
      </c>
      <c r="D533" s="203">
        <v>0.05</v>
      </c>
      <c r="E533" s="224">
        <f t="shared" si="28"/>
        <v>0.2</v>
      </c>
      <c r="F533" s="224">
        <f t="shared" si="29"/>
        <v>41.54</v>
      </c>
      <c r="H533" s="208">
        <v>0.2</v>
      </c>
      <c r="M533" s="221">
        <f t="shared" si="30"/>
        <v>41.64</v>
      </c>
    </row>
    <row r="534" spans="1:18" x14ac:dyDescent="0.2">
      <c r="B534" s="84" t="s">
        <v>1536</v>
      </c>
      <c r="C534" s="25">
        <v>20</v>
      </c>
      <c r="D534" s="203">
        <v>0.05</v>
      </c>
      <c r="E534" s="224">
        <f t="shared" si="28"/>
        <v>1</v>
      </c>
      <c r="F534" s="224">
        <f t="shared" si="29"/>
        <v>42.54</v>
      </c>
      <c r="H534" s="208">
        <v>1</v>
      </c>
      <c r="M534" s="221">
        <f t="shared" si="30"/>
        <v>42.64</v>
      </c>
    </row>
    <row r="535" spans="1:18" x14ac:dyDescent="0.2">
      <c r="B535" s="84" t="s">
        <v>1537</v>
      </c>
      <c r="C535" s="25">
        <v>10</v>
      </c>
      <c r="D535" s="203">
        <v>0.05</v>
      </c>
      <c r="E535" s="224">
        <f t="shared" si="28"/>
        <v>0.5</v>
      </c>
      <c r="F535" s="224">
        <f t="shared" si="29"/>
        <v>43.04</v>
      </c>
      <c r="H535" s="208">
        <v>0.5</v>
      </c>
      <c r="M535" s="221">
        <f t="shared" si="30"/>
        <v>43.14</v>
      </c>
    </row>
    <row r="536" spans="1:18" x14ac:dyDescent="0.2">
      <c r="B536" s="84" t="s">
        <v>1538</v>
      </c>
      <c r="C536" s="25">
        <v>110</v>
      </c>
      <c r="D536" s="203">
        <v>0.05</v>
      </c>
      <c r="E536" s="224">
        <f t="shared" si="28"/>
        <v>5.5</v>
      </c>
      <c r="F536" s="224">
        <f t="shared" si="29"/>
        <v>48.54</v>
      </c>
      <c r="H536" s="208">
        <v>5.5</v>
      </c>
      <c r="M536" s="221">
        <f t="shared" si="30"/>
        <v>48.64</v>
      </c>
    </row>
    <row r="537" spans="1:18" x14ac:dyDescent="0.2">
      <c r="B537" s="84" t="s">
        <v>1539</v>
      </c>
      <c r="C537" s="25">
        <v>165</v>
      </c>
      <c r="D537" s="203">
        <v>0.05</v>
      </c>
      <c r="E537" s="224">
        <f t="shared" si="28"/>
        <v>8.25</v>
      </c>
      <c r="F537" s="224">
        <f t="shared" si="29"/>
        <v>56.79</v>
      </c>
      <c r="H537" s="208">
        <v>8.25</v>
      </c>
      <c r="M537" s="221">
        <f t="shared" si="30"/>
        <v>56.89</v>
      </c>
    </row>
    <row r="538" spans="1:18" x14ac:dyDescent="0.2">
      <c r="B538" s="84" t="s">
        <v>1540</v>
      </c>
      <c r="C538" s="25">
        <v>55</v>
      </c>
      <c r="D538" s="203">
        <v>0.08</v>
      </c>
      <c r="E538" s="224">
        <f t="shared" si="28"/>
        <v>4.4000000000000004</v>
      </c>
      <c r="F538" s="224">
        <f t="shared" si="29"/>
        <v>61.19</v>
      </c>
      <c r="H538" s="208">
        <v>4.4000000000000004</v>
      </c>
      <c r="M538" s="221">
        <f t="shared" si="30"/>
        <v>61.29</v>
      </c>
    </row>
    <row r="539" spans="1:18" x14ac:dyDescent="0.2">
      <c r="B539" s="84" t="s">
        <v>1541</v>
      </c>
      <c r="C539" s="25">
        <v>1</v>
      </c>
      <c r="D539" s="203">
        <v>2</v>
      </c>
      <c r="E539" s="224">
        <f t="shared" si="28"/>
        <v>2</v>
      </c>
      <c r="F539" s="224">
        <f t="shared" si="29"/>
        <v>63.19</v>
      </c>
      <c r="H539" s="208">
        <v>2</v>
      </c>
      <c r="M539" s="221">
        <f t="shared" si="30"/>
        <v>63.29</v>
      </c>
    </row>
    <row r="540" spans="1:18" x14ac:dyDescent="0.2">
      <c r="B540" s="84" t="s">
        <v>1542</v>
      </c>
      <c r="C540" s="25">
        <v>4</v>
      </c>
      <c r="D540" s="203">
        <v>1.75</v>
      </c>
      <c r="E540" s="224">
        <f t="shared" si="28"/>
        <v>7</v>
      </c>
      <c r="F540" s="224">
        <f t="shared" si="29"/>
        <v>70.19</v>
      </c>
      <c r="H540" s="208">
        <v>7</v>
      </c>
      <c r="M540" s="221">
        <f t="shared" si="30"/>
        <v>70.289999999999992</v>
      </c>
    </row>
    <row r="541" spans="1:18" x14ac:dyDescent="0.2">
      <c r="D541" s="203"/>
      <c r="E541" s="224" t="str">
        <f t="shared" si="28"/>
        <v/>
      </c>
      <c r="F541" s="288" t="s">
        <v>1239</v>
      </c>
      <c r="G541" s="209">
        <f>SUM(H541:K541)</f>
        <v>70.289999999999992</v>
      </c>
      <c r="H541" s="207">
        <f>SUM(H513:H540)</f>
        <v>52.15</v>
      </c>
      <c r="I541" s="205">
        <f>SUM(I514:I540)</f>
        <v>18.14</v>
      </c>
      <c r="J541" s="205">
        <f>SUM(J523:J540)</f>
        <v>0</v>
      </c>
      <c r="K541" s="205">
        <f>SUM(K523:K540)</f>
        <v>0</v>
      </c>
    </row>
    <row r="542" spans="1:18" x14ac:dyDescent="0.2">
      <c r="D542" s="203"/>
      <c r="E542" s="224" t="str">
        <f t="shared" si="28"/>
        <v/>
      </c>
      <c r="M542" s="221">
        <f t="shared" si="30"/>
        <v>0</v>
      </c>
    </row>
    <row r="543" spans="1:18" x14ac:dyDescent="0.2">
      <c r="A543" s="105">
        <v>40918</v>
      </c>
      <c r="B543" s="25" t="s">
        <v>1557</v>
      </c>
      <c r="C543" s="25">
        <v>65</v>
      </c>
      <c r="D543" s="203">
        <v>0.08</v>
      </c>
      <c r="E543" s="224">
        <f t="shared" si="28"/>
        <v>5.2</v>
      </c>
      <c r="F543" s="224">
        <v>5.2</v>
      </c>
      <c r="H543" s="208">
        <v>5.2</v>
      </c>
      <c r="M543" s="221">
        <f t="shared" si="30"/>
        <v>5.2</v>
      </c>
    </row>
    <row r="544" spans="1:18" x14ac:dyDescent="0.2">
      <c r="B544" s="25" t="s">
        <v>1558</v>
      </c>
      <c r="C544" s="25">
        <v>4</v>
      </c>
      <c r="D544" s="203">
        <v>0.05</v>
      </c>
      <c r="E544" s="224">
        <f t="shared" si="28"/>
        <v>0.2</v>
      </c>
      <c r="F544" s="224">
        <f>F543+H544+I544+J544+K544</f>
        <v>6.12</v>
      </c>
      <c r="H544" s="208">
        <v>0.2</v>
      </c>
      <c r="I544" s="206">
        <v>0.72</v>
      </c>
      <c r="M544" s="221">
        <f t="shared" si="30"/>
        <v>6.12</v>
      </c>
    </row>
    <row r="545" spans="1:13" x14ac:dyDescent="0.2">
      <c r="A545" s="105">
        <v>40926</v>
      </c>
      <c r="B545" s="25" t="s">
        <v>1501</v>
      </c>
      <c r="C545" s="25">
        <v>15</v>
      </c>
      <c r="D545" s="203">
        <v>0.05</v>
      </c>
      <c r="E545" s="224">
        <f t="shared" si="28"/>
        <v>0.75</v>
      </c>
      <c r="F545" s="224">
        <f t="shared" ref="F545:F559" si="31">F544+H545+I545+J545+K545</f>
        <v>6.87</v>
      </c>
      <c r="H545" s="208">
        <v>0.75</v>
      </c>
      <c r="M545" s="221">
        <f t="shared" si="30"/>
        <v>6.87</v>
      </c>
    </row>
    <row r="546" spans="1:13" x14ac:dyDescent="0.2">
      <c r="A546" s="105">
        <v>40934</v>
      </c>
      <c r="B546" s="26" t="s">
        <v>1560</v>
      </c>
      <c r="C546" s="25">
        <v>16</v>
      </c>
      <c r="D546" s="203">
        <v>0.08</v>
      </c>
      <c r="E546" s="224">
        <f t="shared" si="28"/>
        <v>1.28</v>
      </c>
      <c r="F546" s="224">
        <f t="shared" si="31"/>
        <v>8.870000000000001</v>
      </c>
      <c r="H546" s="208">
        <v>1.28</v>
      </c>
      <c r="I546" s="206">
        <v>0.72</v>
      </c>
      <c r="M546" s="221">
        <f t="shared" si="30"/>
        <v>8.870000000000001</v>
      </c>
    </row>
    <row r="547" spans="1:13" x14ac:dyDescent="0.2">
      <c r="A547" s="105">
        <v>40946</v>
      </c>
      <c r="B547" s="26" t="s">
        <v>1566</v>
      </c>
      <c r="C547" s="25">
        <v>30</v>
      </c>
      <c r="D547" s="203">
        <v>0.05</v>
      </c>
      <c r="E547" s="224">
        <f t="shared" si="28"/>
        <v>1.5</v>
      </c>
      <c r="F547" s="224">
        <f t="shared" si="31"/>
        <v>10.370000000000001</v>
      </c>
      <c r="H547" s="208">
        <v>1.5</v>
      </c>
      <c r="M547" s="221">
        <f t="shared" si="30"/>
        <v>10.370000000000001</v>
      </c>
    </row>
    <row r="548" spans="1:13" x14ac:dyDescent="0.2">
      <c r="B548" s="26" t="s">
        <v>1567</v>
      </c>
      <c r="C548" s="25">
        <v>27</v>
      </c>
      <c r="D548" s="203">
        <v>0.05</v>
      </c>
      <c r="E548" s="224">
        <f t="shared" ref="E548:E613" si="32">IF(C548&gt;0,D548*C548,"")</f>
        <v>1.35</v>
      </c>
      <c r="F548" s="224">
        <f t="shared" si="31"/>
        <v>11.72</v>
      </c>
      <c r="H548" s="208">
        <v>1.35</v>
      </c>
      <c r="M548" s="221">
        <f t="shared" si="30"/>
        <v>11.72</v>
      </c>
    </row>
    <row r="549" spans="1:13" x14ac:dyDescent="0.2">
      <c r="B549" s="26" t="s">
        <v>1568</v>
      </c>
      <c r="C549" s="25">
        <v>81</v>
      </c>
      <c r="D549" s="203">
        <v>0.05</v>
      </c>
      <c r="E549" s="224">
        <f t="shared" si="32"/>
        <v>4.05</v>
      </c>
      <c r="F549" s="224">
        <f t="shared" si="31"/>
        <v>15.77</v>
      </c>
      <c r="H549" s="208">
        <v>4.05</v>
      </c>
      <c r="M549" s="221">
        <f t="shared" si="30"/>
        <v>15.77</v>
      </c>
    </row>
    <row r="550" spans="1:13" x14ac:dyDescent="0.2">
      <c r="B550" s="26" t="s">
        <v>1569</v>
      </c>
      <c r="C550" s="25">
        <v>8</v>
      </c>
      <c r="D550" s="203">
        <v>0.05</v>
      </c>
      <c r="E550" s="224">
        <f t="shared" si="32"/>
        <v>0.4</v>
      </c>
      <c r="F550" s="224">
        <f t="shared" si="31"/>
        <v>16.169999999999998</v>
      </c>
      <c r="H550" s="208">
        <v>0.4</v>
      </c>
      <c r="M550" s="221">
        <f t="shared" si="30"/>
        <v>16.169999999999998</v>
      </c>
    </row>
    <row r="551" spans="1:13" x14ac:dyDescent="0.2">
      <c r="B551" s="26" t="s">
        <v>1570</v>
      </c>
      <c r="C551" s="25">
        <v>9</v>
      </c>
      <c r="D551" s="203">
        <v>0.05</v>
      </c>
      <c r="E551" s="224">
        <f t="shared" si="32"/>
        <v>0.45</v>
      </c>
      <c r="F551" s="224">
        <f t="shared" si="31"/>
        <v>16.619999999999997</v>
      </c>
      <c r="H551" s="208">
        <v>0.45</v>
      </c>
      <c r="M551" s="221">
        <f t="shared" si="30"/>
        <v>16.619999999999997</v>
      </c>
    </row>
    <row r="552" spans="1:13" x14ac:dyDescent="0.2">
      <c r="B552" s="26" t="s">
        <v>1571</v>
      </c>
      <c r="C552" s="25">
        <v>9</v>
      </c>
      <c r="D552" s="203">
        <v>0.05</v>
      </c>
      <c r="E552" s="224">
        <f t="shared" si="32"/>
        <v>0.45</v>
      </c>
      <c r="F552" s="224">
        <f t="shared" si="31"/>
        <v>17.069999999999997</v>
      </c>
      <c r="H552" s="208">
        <v>0.45</v>
      </c>
      <c r="M552" s="221">
        <f t="shared" si="30"/>
        <v>17.069999999999997</v>
      </c>
    </row>
    <row r="553" spans="1:13" x14ac:dyDescent="0.2">
      <c r="B553" s="26" t="s">
        <v>1572</v>
      </c>
      <c r="C553" s="25">
        <v>21</v>
      </c>
      <c r="D553" s="203">
        <v>0.46</v>
      </c>
      <c r="E553" s="224">
        <f t="shared" si="32"/>
        <v>9.66</v>
      </c>
      <c r="F553" s="224">
        <f>F552+H553+I553+J553+K553</f>
        <v>26.729999999999997</v>
      </c>
      <c r="H553" s="208">
        <v>0</v>
      </c>
      <c r="I553" s="206">
        <v>9.66</v>
      </c>
      <c r="M553" s="221">
        <f>M552+SUM(H553:K553)</f>
        <v>26.729999999999997</v>
      </c>
    </row>
    <row r="554" spans="1:13" x14ac:dyDescent="0.2">
      <c r="B554" s="26" t="s">
        <v>1575</v>
      </c>
      <c r="C554" s="25">
        <v>180</v>
      </c>
      <c r="D554" s="203">
        <v>0.08</v>
      </c>
      <c r="E554" s="224">
        <f t="shared" si="32"/>
        <v>14.4</v>
      </c>
      <c r="F554" s="224">
        <f t="shared" si="31"/>
        <v>41.129999999999995</v>
      </c>
      <c r="H554" s="208">
        <v>14.4</v>
      </c>
      <c r="M554" s="221">
        <f t="shared" si="30"/>
        <v>41.129999999999995</v>
      </c>
    </row>
    <row r="555" spans="1:13" x14ac:dyDescent="0.2">
      <c r="B555" s="26" t="s">
        <v>1574</v>
      </c>
      <c r="C555" s="25">
        <v>62</v>
      </c>
      <c r="D555" s="203">
        <v>0.05</v>
      </c>
      <c r="E555" s="224">
        <f t="shared" si="32"/>
        <v>3.1</v>
      </c>
      <c r="F555" s="224">
        <f t="shared" si="31"/>
        <v>44.23</v>
      </c>
      <c r="H555" s="208">
        <v>3.1</v>
      </c>
      <c r="M555" s="221">
        <f t="shared" si="30"/>
        <v>44.23</v>
      </c>
    </row>
    <row r="556" spans="1:13" x14ac:dyDescent="0.2">
      <c r="B556" s="26" t="s">
        <v>1577</v>
      </c>
      <c r="C556" s="25">
        <v>6</v>
      </c>
      <c r="D556" s="203">
        <v>0.05</v>
      </c>
      <c r="E556" s="224">
        <f t="shared" si="32"/>
        <v>0.30000000000000004</v>
      </c>
      <c r="F556" s="224">
        <f t="shared" si="31"/>
        <v>44.529999999999994</v>
      </c>
      <c r="H556" s="208">
        <v>0.3</v>
      </c>
      <c r="M556" s="221">
        <f t="shared" si="30"/>
        <v>44.529999999999994</v>
      </c>
    </row>
    <row r="557" spans="1:13" x14ac:dyDescent="0.2">
      <c r="A557" s="105">
        <v>40950</v>
      </c>
      <c r="B557" s="26" t="s">
        <v>1576</v>
      </c>
      <c r="C557" s="25">
        <v>6</v>
      </c>
      <c r="D557" s="203">
        <v>0.05</v>
      </c>
      <c r="E557" s="224">
        <f t="shared" si="32"/>
        <v>0.30000000000000004</v>
      </c>
      <c r="F557" s="224">
        <f t="shared" si="31"/>
        <v>44.829999999999991</v>
      </c>
      <c r="H557" s="208">
        <v>0.3</v>
      </c>
      <c r="M557" s="221">
        <f t="shared" si="30"/>
        <v>44.829999999999991</v>
      </c>
    </row>
    <row r="558" spans="1:13" x14ac:dyDescent="0.2">
      <c r="B558" s="26" t="s">
        <v>1573</v>
      </c>
      <c r="C558" s="25">
        <v>48</v>
      </c>
      <c r="D558" s="203">
        <v>0.08</v>
      </c>
      <c r="E558" s="224">
        <f t="shared" si="32"/>
        <v>3.84</v>
      </c>
      <c r="F558" s="224">
        <f t="shared" si="31"/>
        <v>48.669999999999987</v>
      </c>
      <c r="H558" s="208">
        <v>3.84</v>
      </c>
      <c r="M558" s="221">
        <f t="shared" si="30"/>
        <v>48.669999999999987</v>
      </c>
    </row>
    <row r="559" spans="1:13" x14ac:dyDescent="0.2">
      <c r="B559" s="26" t="s">
        <v>1578</v>
      </c>
      <c r="C559" s="25">
        <v>140</v>
      </c>
      <c r="D559" s="203">
        <v>0.08</v>
      </c>
      <c r="E559" s="224">
        <f t="shared" si="32"/>
        <v>11.200000000000001</v>
      </c>
      <c r="F559" s="224">
        <f t="shared" si="31"/>
        <v>59.86999999999999</v>
      </c>
      <c r="H559" s="208">
        <v>11.2</v>
      </c>
      <c r="M559" s="221">
        <f t="shared" si="30"/>
        <v>59.86999999999999</v>
      </c>
    </row>
    <row r="560" spans="1:13" x14ac:dyDescent="0.2">
      <c r="D560" s="203"/>
      <c r="E560" s="224" t="str">
        <f t="shared" si="32"/>
        <v/>
      </c>
      <c r="F560" s="288" t="s">
        <v>1239</v>
      </c>
      <c r="G560" s="19">
        <f>SUM(H560:K560)</f>
        <v>59.87</v>
      </c>
      <c r="H560" s="207">
        <f>SUM(H543:H559)</f>
        <v>48.769999999999996</v>
      </c>
      <c r="I560" s="205">
        <f>SUM(I543:I559)</f>
        <v>11.1</v>
      </c>
    </row>
    <row r="561" spans="1:13" x14ac:dyDescent="0.2">
      <c r="D561" s="203"/>
      <c r="E561" s="224" t="str">
        <f t="shared" si="32"/>
        <v/>
      </c>
    </row>
    <row r="562" spans="1:13" x14ac:dyDescent="0.2">
      <c r="A562" s="105">
        <v>40951</v>
      </c>
      <c r="B562" s="25" t="s">
        <v>1579</v>
      </c>
      <c r="C562" s="25">
        <v>10</v>
      </c>
      <c r="D562" s="203">
        <v>0.05</v>
      </c>
      <c r="E562" s="224">
        <f t="shared" si="32"/>
        <v>0.5</v>
      </c>
      <c r="F562" s="224">
        <v>0.5</v>
      </c>
      <c r="H562" s="208">
        <v>0.5</v>
      </c>
      <c r="M562" s="221">
        <f t="shared" si="30"/>
        <v>0.5</v>
      </c>
    </row>
    <row r="563" spans="1:13" x14ac:dyDescent="0.2">
      <c r="B563" s="25" t="s">
        <v>1613</v>
      </c>
      <c r="C563" s="25">
        <v>1</v>
      </c>
      <c r="D563" s="203">
        <v>23.48</v>
      </c>
      <c r="E563" s="224">
        <f t="shared" si="32"/>
        <v>23.48</v>
      </c>
      <c r="F563" s="224">
        <f>M562+H563+I563+J563+K563</f>
        <v>23.98</v>
      </c>
      <c r="K563" s="206">
        <v>23.48</v>
      </c>
      <c r="M563" s="221">
        <f t="shared" si="30"/>
        <v>23.98</v>
      </c>
    </row>
    <row r="564" spans="1:13" x14ac:dyDescent="0.2">
      <c r="B564" s="25" t="s">
        <v>1587</v>
      </c>
      <c r="C564" s="25">
        <v>1</v>
      </c>
      <c r="D564" s="203">
        <v>4.5</v>
      </c>
      <c r="E564" s="224">
        <f t="shared" si="32"/>
        <v>4.5</v>
      </c>
      <c r="F564" s="224">
        <f t="shared" ref="F564:F592" si="33">M563+H564+I564+J564+K564</f>
        <v>28.48</v>
      </c>
      <c r="K564" s="206">
        <v>4.5</v>
      </c>
      <c r="M564" s="221">
        <f t="shared" si="30"/>
        <v>28.48</v>
      </c>
    </row>
    <row r="565" spans="1:13" x14ac:dyDescent="0.2">
      <c r="B565" s="26" t="s">
        <v>1614</v>
      </c>
      <c r="C565" s="25">
        <v>26</v>
      </c>
      <c r="D565" s="203">
        <v>0.08</v>
      </c>
      <c r="E565" s="224">
        <f t="shared" si="32"/>
        <v>2.08</v>
      </c>
      <c r="F565" s="224">
        <f t="shared" si="33"/>
        <v>30.560000000000002</v>
      </c>
      <c r="H565" s="208">
        <v>2.08</v>
      </c>
      <c r="M565" s="221">
        <f t="shared" si="30"/>
        <v>30.560000000000002</v>
      </c>
    </row>
    <row r="566" spans="1:13" x14ac:dyDescent="0.2">
      <c r="B566" s="26" t="s">
        <v>1594</v>
      </c>
      <c r="C566" s="25">
        <v>3</v>
      </c>
      <c r="D566" s="203">
        <v>0.05</v>
      </c>
      <c r="E566" s="224">
        <f t="shared" si="32"/>
        <v>0.15000000000000002</v>
      </c>
      <c r="F566" s="224">
        <f t="shared" si="33"/>
        <v>31.79</v>
      </c>
      <c r="H566" s="208">
        <v>0.15</v>
      </c>
      <c r="I566" s="206">
        <v>1.08</v>
      </c>
      <c r="M566" s="221">
        <f t="shared" si="30"/>
        <v>31.790000000000003</v>
      </c>
    </row>
    <row r="567" spans="1:13" x14ac:dyDescent="0.2">
      <c r="B567" s="26" t="s">
        <v>1612</v>
      </c>
      <c r="C567" s="25">
        <v>26</v>
      </c>
      <c r="D567" s="203">
        <v>0.05</v>
      </c>
      <c r="E567" s="224">
        <f t="shared" si="32"/>
        <v>1.3</v>
      </c>
      <c r="F567" s="224">
        <f t="shared" si="33"/>
        <v>33.090000000000003</v>
      </c>
      <c r="H567" s="208">
        <v>1.3</v>
      </c>
      <c r="M567" s="221">
        <f t="shared" si="30"/>
        <v>33.090000000000003</v>
      </c>
    </row>
    <row r="568" spans="1:13" x14ac:dyDescent="0.2">
      <c r="B568" s="26" t="s">
        <v>1578</v>
      </c>
      <c r="C568" s="25">
        <v>92</v>
      </c>
      <c r="D568" s="203">
        <v>0.08</v>
      </c>
      <c r="E568" s="224">
        <f t="shared" si="32"/>
        <v>7.36</v>
      </c>
      <c r="F568" s="224">
        <f t="shared" si="33"/>
        <v>40.450000000000003</v>
      </c>
      <c r="H568" s="208">
        <v>7.36</v>
      </c>
      <c r="M568" s="221">
        <f>M566+SUM(H568:K568)</f>
        <v>39.150000000000006</v>
      </c>
    </row>
    <row r="569" spans="1:13" x14ac:dyDescent="0.2">
      <c r="B569" s="26" t="s">
        <v>1606</v>
      </c>
      <c r="C569" s="25">
        <v>15</v>
      </c>
      <c r="D569" s="203">
        <v>0.05</v>
      </c>
      <c r="E569" s="224">
        <f t="shared" si="32"/>
        <v>0.75</v>
      </c>
      <c r="F569" s="224">
        <f t="shared" si="33"/>
        <v>39.900000000000006</v>
      </c>
      <c r="H569" s="208">
        <v>0.75</v>
      </c>
      <c r="M569" s="221">
        <f t="shared" si="30"/>
        <v>39.900000000000006</v>
      </c>
    </row>
    <row r="570" spans="1:13" x14ac:dyDescent="0.2">
      <c r="B570" s="26" t="s">
        <v>1607</v>
      </c>
      <c r="C570" s="25">
        <v>52</v>
      </c>
      <c r="D570" s="203">
        <v>0.08</v>
      </c>
      <c r="E570" s="224">
        <f t="shared" si="32"/>
        <v>4.16</v>
      </c>
      <c r="F570" s="224">
        <f t="shared" si="33"/>
        <v>44.06</v>
      </c>
      <c r="H570" s="208">
        <v>4.16</v>
      </c>
      <c r="M570" s="221">
        <f t="shared" ref="M570:M592" si="34">M569+SUM(H570:K570)</f>
        <v>44.06</v>
      </c>
    </row>
    <row r="571" spans="1:13" x14ac:dyDescent="0.2">
      <c r="B571" s="26" t="s">
        <v>1608</v>
      </c>
      <c r="C571" s="25">
        <v>26</v>
      </c>
      <c r="D571" s="203">
        <v>0.08</v>
      </c>
      <c r="E571" s="224">
        <f t="shared" si="32"/>
        <v>2.08</v>
      </c>
      <c r="F571" s="224">
        <f t="shared" si="33"/>
        <v>46.14</v>
      </c>
      <c r="H571" s="208">
        <v>2.08</v>
      </c>
      <c r="M571" s="221">
        <f t="shared" si="34"/>
        <v>46.14</v>
      </c>
    </row>
    <row r="572" spans="1:13" x14ac:dyDescent="0.2">
      <c r="B572" s="26" t="s">
        <v>1609</v>
      </c>
      <c r="C572" s="25">
        <v>13</v>
      </c>
      <c r="D572" s="203">
        <v>0.08</v>
      </c>
      <c r="E572" s="224">
        <f t="shared" si="32"/>
        <v>1.04</v>
      </c>
      <c r="F572" s="224">
        <f t="shared" si="33"/>
        <v>47.18</v>
      </c>
      <c r="H572" s="208">
        <v>1.04</v>
      </c>
      <c r="M572" s="221">
        <f t="shared" si="34"/>
        <v>47.18</v>
      </c>
    </row>
    <row r="573" spans="1:13" x14ac:dyDescent="0.2">
      <c r="B573" s="26" t="s">
        <v>1610</v>
      </c>
      <c r="C573" s="25">
        <v>13</v>
      </c>
      <c r="D573" s="203">
        <v>0.05</v>
      </c>
      <c r="E573" s="224">
        <f t="shared" si="32"/>
        <v>0.65</v>
      </c>
      <c r="F573" s="224">
        <f t="shared" si="33"/>
        <v>47.83</v>
      </c>
      <c r="H573" s="208">
        <v>0.65</v>
      </c>
      <c r="M573" s="221">
        <f t="shared" si="34"/>
        <v>47.83</v>
      </c>
    </row>
    <row r="574" spans="1:13" x14ac:dyDescent="0.2">
      <c r="B574" s="26" t="s">
        <v>1611</v>
      </c>
      <c r="C574" s="25">
        <v>58</v>
      </c>
      <c r="D574" s="203">
        <v>0.36</v>
      </c>
      <c r="E574" s="224">
        <f t="shared" si="32"/>
        <v>20.88</v>
      </c>
      <c r="F574" s="224">
        <f t="shared" si="33"/>
        <v>68.709999999999994</v>
      </c>
      <c r="I574" s="206">
        <v>20.88</v>
      </c>
      <c r="M574" s="221">
        <f t="shared" si="34"/>
        <v>68.709999999999994</v>
      </c>
    </row>
    <row r="575" spans="1:13" x14ac:dyDescent="0.2">
      <c r="B575" s="26" t="s">
        <v>1615</v>
      </c>
      <c r="C575" s="25">
        <v>2</v>
      </c>
      <c r="D575" s="203">
        <v>0.05</v>
      </c>
      <c r="E575" s="224">
        <f t="shared" si="32"/>
        <v>0.1</v>
      </c>
      <c r="F575" s="224">
        <f t="shared" si="33"/>
        <v>69.269999999999982</v>
      </c>
      <c r="H575" s="208">
        <v>0.1</v>
      </c>
      <c r="I575" s="206">
        <v>0.46</v>
      </c>
      <c r="M575" s="221">
        <f t="shared" si="34"/>
        <v>69.27</v>
      </c>
    </row>
    <row r="576" spans="1:13" x14ac:dyDescent="0.2">
      <c r="B576" s="26" t="s">
        <v>1624</v>
      </c>
      <c r="C576" s="25">
        <v>20</v>
      </c>
      <c r="D576" s="203">
        <v>0.05</v>
      </c>
      <c r="E576" s="224">
        <f t="shared" si="32"/>
        <v>1</v>
      </c>
      <c r="F576" s="224">
        <f t="shared" si="33"/>
        <v>70.27</v>
      </c>
      <c r="H576" s="208">
        <v>1</v>
      </c>
      <c r="M576" s="221">
        <f t="shared" si="34"/>
        <v>70.27</v>
      </c>
    </row>
    <row r="577" spans="1:13" x14ac:dyDescent="0.2">
      <c r="B577" s="26" t="s">
        <v>1622</v>
      </c>
      <c r="C577" s="25">
        <v>55</v>
      </c>
      <c r="D577" s="203">
        <v>0.08</v>
      </c>
      <c r="E577" s="224">
        <f t="shared" si="32"/>
        <v>4.4000000000000004</v>
      </c>
      <c r="F577" s="224">
        <f t="shared" si="33"/>
        <v>74.67</v>
      </c>
      <c r="H577" s="208">
        <v>4.4000000000000004</v>
      </c>
      <c r="M577" s="221">
        <f t="shared" si="34"/>
        <v>74.67</v>
      </c>
    </row>
    <row r="578" spans="1:13" x14ac:dyDescent="0.2">
      <c r="B578" s="26" t="s">
        <v>1623</v>
      </c>
      <c r="C578" s="25">
        <v>8</v>
      </c>
      <c r="D578" s="203">
        <v>0.05</v>
      </c>
      <c r="E578" s="224">
        <f t="shared" si="32"/>
        <v>0.4</v>
      </c>
      <c r="F578" s="224">
        <f t="shared" si="33"/>
        <v>75.070000000000007</v>
      </c>
      <c r="H578" s="208">
        <v>0.4</v>
      </c>
      <c r="M578" s="221">
        <f t="shared" si="34"/>
        <v>75.070000000000007</v>
      </c>
    </row>
    <row r="579" spans="1:13" x14ac:dyDescent="0.2">
      <c r="D579" s="203"/>
      <c r="E579" s="224" t="str">
        <f t="shared" si="32"/>
        <v/>
      </c>
      <c r="F579" s="288" t="s">
        <v>1239</v>
      </c>
      <c r="G579" s="19">
        <f>SUM(H579:K579)</f>
        <v>76.37</v>
      </c>
      <c r="H579" s="207">
        <f>SUM(H562:H578)</f>
        <v>25.97</v>
      </c>
      <c r="I579" s="205">
        <f>SUM(I562:I578)</f>
        <v>22.42</v>
      </c>
      <c r="J579" s="205">
        <f>SUM(J561:J578)</f>
        <v>0</v>
      </c>
      <c r="K579" s="205">
        <f>SUM(K561:K578)</f>
        <v>27.98</v>
      </c>
    </row>
    <row r="580" spans="1:13" x14ac:dyDescent="0.2">
      <c r="D580" s="203"/>
      <c r="E580" s="224" t="str">
        <f t="shared" si="32"/>
        <v/>
      </c>
      <c r="M580" s="221">
        <f t="shared" si="34"/>
        <v>0</v>
      </c>
    </row>
    <row r="581" spans="1:13" x14ac:dyDescent="0.2">
      <c r="A581" s="105">
        <v>40987</v>
      </c>
      <c r="B581" s="84" t="s">
        <v>1635</v>
      </c>
      <c r="C581" s="25">
        <v>1</v>
      </c>
      <c r="D581" s="203">
        <v>5.99</v>
      </c>
      <c r="E581" s="224">
        <f t="shared" si="32"/>
        <v>5.99</v>
      </c>
      <c r="F581" s="224">
        <f t="shared" si="33"/>
        <v>5.99</v>
      </c>
      <c r="K581" s="206">
        <v>5.99</v>
      </c>
      <c r="M581" s="221">
        <f t="shared" si="34"/>
        <v>5.99</v>
      </c>
    </row>
    <row r="582" spans="1:13" x14ac:dyDescent="0.2">
      <c r="A582" s="105">
        <v>40989</v>
      </c>
      <c r="B582" s="84" t="s">
        <v>1636</v>
      </c>
      <c r="C582" s="25">
        <v>23</v>
      </c>
      <c r="D582" s="203">
        <v>0.08</v>
      </c>
      <c r="E582" s="224">
        <f t="shared" si="32"/>
        <v>1.84</v>
      </c>
      <c r="F582" s="224">
        <f t="shared" si="33"/>
        <v>7.83</v>
      </c>
      <c r="H582" s="208">
        <v>1.84</v>
      </c>
      <c r="M582" s="221">
        <f t="shared" si="34"/>
        <v>7.83</v>
      </c>
    </row>
    <row r="583" spans="1:13" x14ac:dyDescent="0.2">
      <c r="B583" s="84" t="s">
        <v>1637</v>
      </c>
      <c r="C583" s="25">
        <v>23</v>
      </c>
      <c r="D583" s="203">
        <v>0.05</v>
      </c>
      <c r="E583" s="224">
        <f t="shared" si="32"/>
        <v>1.1500000000000001</v>
      </c>
      <c r="F583" s="224">
        <f t="shared" si="33"/>
        <v>8.98</v>
      </c>
      <c r="H583" s="208">
        <v>1.1499999999999999</v>
      </c>
      <c r="M583" s="221">
        <f t="shared" si="34"/>
        <v>8.98</v>
      </c>
    </row>
    <row r="584" spans="1:13" x14ac:dyDescent="0.2">
      <c r="B584" s="84" t="s">
        <v>1638</v>
      </c>
      <c r="C584" s="25">
        <v>22</v>
      </c>
      <c r="D584" s="203">
        <v>0.36</v>
      </c>
      <c r="E584" s="224">
        <f t="shared" si="32"/>
        <v>7.92</v>
      </c>
      <c r="F584" s="224">
        <f t="shared" si="33"/>
        <v>16.899999999999999</v>
      </c>
      <c r="I584" s="206">
        <v>7.92</v>
      </c>
      <c r="M584" s="221">
        <f t="shared" si="34"/>
        <v>16.899999999999999</v>
      </c>
    </row>
    <row r="585" spans="1:13" x14ac:dyDescent="0.2">
      <c r="B585" s="84" t="s">
        <v>829</v>
      </c>
      <c r="C585" s="25">
        <v>30</v>
      </c>
      <c r="D585" s="203">
        <v>0.08</v>
      </c>
      <c r="E585" s="224">
        <f t="shared" si="32"/>
        <v>2.4</v>
      </c>
      <c r="F585" s="224">
        <f t="shared" si="33"/>
        <v>18.82</v>
      </c>
      <c r="H585" s="208">
        <v>1.92</v>
      </c>
      <c r="M585" s="221">
        <f t="shared" si="34"/>
        <v>18.82</v>
      </c>
    </row>
    <row r="586" spans="1:13" x14ac:dyDescent="0.2">
      <c r="B586" s="84" t="s">
        <v>835</v>
      </c>
      <c r="C586" s="25">
        <v>24</v>
      </c>
      <c r="D586" s="203">
        <v>0.36</v>
      </c>
      <c r="E586" s="224">
        <f t="shared" si="32"/>
        <v>8.64</v>
      </c>
      <c r="F586" s="224">
        <f t="shared" si="33"/>
        <v>27.46</v>
      </c>
      <c r="I586" s="206">
        <v>8.64</v>
      </c>
      <c r="M586" s="221">
        <f t="shared" si="34"/>
        <v>27.46</v>
      </c>
    </row>
    <row r="587" spans="1:13" x14ac:dyDescent="0.2">
      <c r="B587" s="84" t="s">
        <v>1658</v>
      </c>
      <c r="C587" s="25">
        <v>1</v>
      </c>
      <c r="D587" s="203">
        <v>0.08</v>
      </c>
      <c r="E587" s="224">
        <f t="shared" si="32"/>
        <v>0.08</v>
      </c>
      <c r="F587" s="224">
        <f t="shared" si="33"/>
        <v>27.54</v>
      </c>
      <c r="H587" s="208">
        <v>0.08</v>
      </c>
      <c r="M587" s="221">
        <f t="shared" si="34"/>
        <v>27.54</v>
      </c>
    </row>
    <row r="588" spans="1:13" x14ac:dyDescent="0.2">
      <c r="A588" s="105">
        <v>41011</v>
      </c>
      <c r="B588" s="84" t="s">
        <v>1659</v>
      </c>
      <c r="C588" s="25">
        <v>50</v>
      </c>
      <c r="D588" s="203">
        <v>0.08</v>
      </c>
      <c r="E588" s="224">
        <f t="shared" si="32"/>
        <v>4</v>
      </c>
      <c r="F588" s="224">
        <f t="shared" si="33"/>
        <v>31.54</v>
      </c>
      <c r="H588" s="208">
        <v>4</v>
      </c>
      <c r="M588" s="221">
        <f t="shared" si="34"/>
        <v>31.54</v>
      </c>
    </row>
    <row r="589" spans="1:13" x14ac:dyDescent="0.2">
      <c r="B589" s="84" t="s">
        <v>1655</v>
      </c>
      <c r="C589" s="25">
        <v>6</v>
      </c>
      <c r="D589" s="203">
        <v>0.05</v>
      </c>
      <c r="E589" s="224">
        <f t="shared" si="32"/>
        <v>0.30000000000000004</v>
      </c>
      <c r="F589" s="224">
        <f t="shared" si="33"/>
        <v>31.84</v>
      </c>
      <c r="H589" s="208">
        <v>0.3</v>
      </c>
      <c r="M589" s="221">
        <f t="shared" si="34"/>
        <v>31.84</v>
      </c>
    </row>
    <row r="590" spans="1:13" x14ac:dyDescent="0.2">
      <c r="B590" s="84" t="s">
        <v>1656</v>
      </c>
      <c r="C590" s="25">
        <v>30</v>
      </c>
      <c r="D590" s="203">
        <v>0.05</v>
      </c>
      <c r="E590" s="224">
        <f t="shared" si="32"/>
        <v>1.5</v>
      </c>
      <c r="F590" s="224">
        <f t="shared" si="33"/>
        <v>33.340000000000003</v>
      </c>
      <c r="H590" s="208">
        <v>1.5</v>
      </c>
      <c r="M590" s="221">
        <f t="shared" si="34"/>
        <v>33.340000000000003</v>
      </c>
    </row>
    <row r="591" spans="1:13" x14ac:dyDescent="0.2">
      <c r="B591" s="84" t="s">
        <v>1657</v>
      </c>
      <c r="C591" s="25">
        <v>10</v>
      </c>
      <c r="D591" s="203">
        <v>0.1</v>
      </c>
      <c r="E591" s="224">
        <f t="shared" si="32"/>
        <v>1</v>
      </c>
      <c r="F591" s="224">
        <f t="shared" si="33"/>
        <v>34.340000000000003</v>
      </c>
      <c r="H591" s="208">
        <v>1</v>
      </c>
      <c r="M591" s="221">
        <f t="shared" si="34"/>
        <v>34.340000000000003</v>
      </c>
    </row>
    <row r="592" spans="1:13" x14ac:dyDescent="0.2">
      <c r="B592" s="84" t="s">
        <v>1660</v>
      </c>
      <c r="C592" s="25">
        <v>4</v>
      </c>
      <c r="D592" s="203">
        <v>0.05</v>
      </c>
      <c r="E592" s="224">
        <f t="shared" si="32"/>
        <v>0.2</v>
      </c>
      <c r="F592" s="224">
        <f t="shared" si="33"/>
        <v>34.540000000000006</v>
      </c>
      <c r="H592" s="208">
        <v>0.2</v>
      </c>
      <c r="M592" s="221">
        <f t="shared" si="34"/>
        <v>34.540000000000006</v>
      </c>
    </row>
    <row r="593" spans="1:13" x14ac:dyDescent="0.2">
      <c r="D593" s="203"/>
      <c r="E593" s="224" t="str">
        <f t="shared" si="32"/>
        <v/>
      </c>
      <c r="F593" s="288" t="s">
        <v>1239</v>
      </c>
      <c r="G593" s="19">
        <f>SUM(H593:K593)</f>
        <v>34.540000000000006</v>
      </c>
      <c r="H593" s="207">
        <f>SUM(H581:H592)</f>
        <v>11.99</v>
      </c>
      <c r="I593" s="205">
        <f>SUM(I581:I592)</f>
        <v>16.560000000000002</v>
      </c>
      <c r="J593" s="205">
        <f>SUM(J581:J592)</f>
        <v>0</v>
      </c>
      <c r="K593" s="205">
        <f>SUM(K581:K592)</f>
        <v>5.99</v>
      </c>
    </row>
    <row r="594" spans="1:13" x14ac:dyDescent="0.2">
      <c r="D594" s="203"/>
      <c r="E594" s="224" t="str">
        <f t="shared" si="32"/>
        <v/>
      </c>
      <c r="F594" s="224" t="str">
        <f t="shared" ref="F594:F657" si="35">IF(C594&gt;0,F593+E594,"")</f>
        <v/>
      </c>
    </row>
    <row r="595" spans="1:13" x14ac:dyDescent="0.2">
      <c r="A595" s="105">
        <v>41016</v>
      </c>
      <c r="B595" s="25" t="s">
        <v>1663</v>
      </c>
      <c r="C595" s="25">
        <v>50</v>
      </c>
      <c r="D595" s="203">
        <v>0.08</v>
      </c>
      <c r="E595" s="224">
        <f t="shared" si="32"/>
        <v>4</v>
      </c>
      <c r="F595" s="224">
        <f t="shared" ref="F595" si="36">M594+H595+I595+J595+K595</f>
        <v>4</v>
      </c>
      <c r="H595" s="208">
        <v>4</v>
      </c>
      <c r="M595" s="221">
        <f t="shared" ref="M595" si="37">M594+SUM(H595:K595)</f>
        <v>4</v>
      </c>
    </row>
    <row r="596" spans="1:13" x14ac:dyDescent="0.2">
      <c r="B596" s="25" t="s">
        <v>1686</v>
      </c>
      <c r="C596" s="25">
        <v>3</v>
      </c>
      <c r="D596" s="203">
        <v>0.36</v>
      </c>
      <c r="E596" s="224">
        <f t="shared" si="32"/>
        <v>1.08</v>
      </c>
      <c r="F596" s="224">
        <f t="shared" si="35"/>
        <v>5.08</v>
      </c>
      <c r="I596" s="206">
        <v>1.08</v>
      </c>
      <c r="M596" s="221">
        <f t="shared" ref="M596:M659" si="38">M595+SUM(H596:K596)</f>
        <v>5.08</v>
      </c>
    </row>
    <row r="597" spans="1:13" x14ac:dyDescent="0.2">
      <c r="B597" s="25" t="s">
        <v>1664</v>
      </c>
      <c r="C597" s="25">
        <v>23</v>
      </c>
      <c r="D597" s="203">
        <v>0.08</v>
      </c>
      <c r="E597" s="224">
        <f t="shared" si="32"/>
        <v>1.84</v>
      </c>
      <c r="F597" s="224">
        <f t="shared" si="35"/>
        <v>6.92</v>
      </c>
      <c r="H597" s="208">
        <v>1.84</v>
      </c>
      <c r="M597" s="221">
        <f t="shared" si="38"/>
        <v>6.92</v>
      </c>
    </row>
    <row r="598" spans="1:13" x14ac:dyDescent="0.2">
      <c r="B598" s="25" t="s">
        <v>1665</v>
      </c>
      <c r="C598" s="25">
        <v>23</v>
      </c>
      <c r="D598" s="203">
        <v>0.05</v>
      </c>
      <c r="E598" s="224">
        <f t="shared" si="32"/>
        <v>1.1500000000000001</v>
      </c>
      <c r="F598" s="224">
        <f t="shared" si="35"/>
        <v>8.07</v>
      </c>
      <c r="H598" s="208">
        <v>1.1499999999999999</v>
      </c>
      <c r="M598" s="221">
        <f t="shared" si="38"/>
        <v>8.07</v>
      </c>
    </row>
    <row r="599" spans="1:13" x14ac:dyDescent="0.2">
      <c r="B599" s="84" t="s">
        <v>1680</v>
      </c>
      <c r="C599" s="25">
        <v>55</v>
      </c>
      <c r="D599" s="203">
        <v>0.08</v>
      </c>
      <c r="E599" s="224">
        <f t="shared" si="32"/>
        <v>4.4000000000000004</v>
      </c>
      <c r="F599" s="224">
        <f t="shared" si="35"/>
        <v>12.47</v>
      </c>
      <c r="H599" s="208">
        <v>4.4000000000000004</v>
      </c>
      <c r="M599" s="221">
        <f t="shared" si="38"/>
        <v>12.47</v>
      </c>
    </row>
    <row r="600" spans="1:13" x14ac:dyDescent="0.2">
      <c r="B600" s="84" t="s">
        <v>1655</v>
      </c>
      <c r="C600" s="25">
        <v>8</v>
      </c>
      <c r="D600" s="203">
        <v>0.05</v>
      </c>
      <c r="E600" s="224">
        <f t="shared" si="32"/>
        <v>0.4</v>
      </c>
      <c r="F600" s="224">
        <f t="shared" si="35"/>
        <v>12.870000000000001</v>
      </c>
      <c r="H600" s="208">
        <v>0.04</v>
      </c>
      <c r="M600" s="221">
        <f t="shared" si="38"/>
        <v>12.51</v>
      </c>
    </row>
    <row r="601" spans="1:13" x14ac:dyDescent="0.2">
      <c r="B601" s="84" t="s">
        <v>1682</v>
      </c>
      <c r="C601" s="25">
        <v>8</v>
      </c>
      <c r="D601" s="203">
        <v>0.05</v>
      </c>
      <c r="E601" s="224">
        <f t="shared" si="32"/>
        <v>0.4</v>
      </c>
      <c r="F601" s="224">
        <f t="shared" si="35"/>
        <v>13.270000000000001</v>
      </c>
      <c r="H601" s="208">
        <v>0.4</v>
      </c>
      <c r="M601" s="221">
        <f t="shared" si="38"/>
        <v>12.91</v>
      </c>
    </row>
    <row r="602" spans="1:13" x14ac:dyDescent="0.2">
      <c r="B602" s="25" t="s">
        <v>1683</v>
      </c>
      <c r="C602" s="25">
        <v>23</v>
      </c>
      <c r="D602" s="203">
        <v>0.08</v>
      </c>
      <c r="E602" s="224">
        <f t="shared" si="32"/>
        <v>1.84</v>
      </c>
      <c r="F602" s="224">
        <f t="shared" si="35"/>
        <v>15.110000000000001</v>
      </c>
      <c r="H602" s="208">
        <v>1.84</v>
      </c>
      <c r="M602" s="221">
        <f t="shared" si="38"/>
        <v>14.75</v>
      </c>
    </row>
    <row r="603" spans="1:13" x14ac:dyDescent="0.2">
      <c r="B603" s="25" t="s">
        <v>1684</v>
      </c>
      <c r="C603" s="25">
        <v>23</v>
      </c>
      <c r="D603" s="203">
        <v>0.05</v>
      </c>
      <c r="E603" s="224">
        <f t="shared" si="32"/>
        <v>1.1500000000000001</v>
      </c>
      <c r="F603" s="224">
        <f t="shared" si="35"/>
        <v>16.260000000000002</v>
      </c>
      <c r="H603" s="208">
        <v>1.1499999999999999</v>
      </c>
      <c r="M603" s="221">
        <f t="shared" si="38"/>
        <v>15.9</v>
      </c>
    </row>
    <row r="604" spans="1:13" x14ac:dyDescent="0.2">
      <c r="B604" s="84" t="s">
        <v>1685</v>
      </c>
      <c r="C604" s="25">
        <v>57</v>
      </c>
      <c r="D604" s="203">
        <v>0.05</v>
      </c>
      <c r="E604" s="224">
        <f t="shared" si="32"/>
        <v>2.85</v>
      </c>
      <c r="F604" s="224">
        <f t="shared" si="35"/>
        <v>19.110000000000003</v>
      </c>
      <c r="H604" s="208">
        <v>2.85</v>
      </c>
      <c r="M604" s="221">
        <f t="shared" si="38"/>
        <v>18.75</v>
      </c>
    </row>
    <row r="605" spans="1:13" x14ac:dyDescent="0.2">
      <c r="B605" s="84" t="s">
        <v>1655</v>
      </c>
      <c r="C605" s="25">
        <v>10</v>
      </c>
      <c r="D605" s="203">
        <v>0.05</v>
      </c>
      <c r="E605" s="224">
        <f t="shared" si="32"/>
        <v>0.5</v>
      </c>
      <c r="F605" s="224">
        <f t="shared" si="35"/>
        <v>19.610000000000003</v>
      </c>
      <c r="H605" s="208">
        <v>0.5</v>
      </c>
      <c r="M605" s="221">
        <f t="shared" si="38"/>
        <v>19.25</v>
      </c>
    </row>
    <row r="606" spans="1:13" x14ac:dyDescent="0.2">
      <c r="B606" s="25" t="s">
        <v>1687</v>
      </c>
      <c r="C606" s="25">
        <v>3</v>
      </c>
      <c r="D606" s="203">
        <v>0.5</v>
      </c>
      <c r="E606" s="224">
        <f t="shared" si="32"/>
        <v>1.5</v>
      </c>
      <c r="F606" s="224">
        <f t="shared" si="35"/>
        <v>21.110000000000003</v>
      </c>
      <c r="I606" s="206">
        <v>1.5</v>
      </c>
      <c r="M606" s="221">
        <f>M605+SUM(I606:K606)</f>
        <v>20.75</v>
      </c>
    </row>
    <row r="607" spans="1:13" x14ac:dyDescent="0.2">
      <c r="D607" s="203"/>
      <c r="E607" s="224" t="str">
        <f t="shared" si="32"/>
        <v/>
      </c>
      <c r="F607" s="288" t="s">
        <v>1239</v>
      </c>
      <c r="G607" s="209">
        <f>SUM(H607:K607)</f>
        <v>20.75</v>
      </c>
      <c r="H607" s="207">
        <f>SUM(H595:H606)</f>
        <v>18.170000000000002</v>
      </c>
      <c r="I607" s="205">
        <f>SUM(I595:I606)</f>
        <v>2.58</v>
      </c>
      <c r="J607" s="205">
        <f>SUM(J595:J606)</f>
        <v>0</v>
      </c>
      <c r="K607" s="205">
        <f>SUM(K595:K606)</f>
        <v>0</v>
      </c>
    </row>
    <row r="608" spans="1:13" x14ac:dyDescent="0.2">
      <c r="D608" s="203"/>
      <c r="E608" s="224" t="str">
        <f t="shared" si="32"/>
        <v/>
      </c>
      <c r="F608" s="224" t="str">
        <f t="shared" si="35"/>
        <v/>
      </c>
      <c r="M608" s="221">
        <f t="shared" si="38"/>
        <v>0</v>
      </c>
    </row>
    <row r="609" spans="2:13" x14ac:dyDescent="0.2">
      <c r="B609" s="25" t="s">
        <v>1693</v>
      </c>
      <c r="C609" s="25">
        <v>23</v>
      </c>
      <c r="D609" s="203">
        <v>0.08</v>
      </c>
      <c r="E609" s="224">
        <f t="shared" si="32"/>
        <v>1.84</v>
      </c>
      <c r="F609" s="224">
        <v>1.84</v>
      </c>
      <c r="H609" s="208">
        <v>1.84</v>
      </c>
      <c r="M609" s="221">
        <f t="shared" si="38"/>
        <v>1.84</v>
      </c>
    </row>
    <row r="610" spans="2:13" x14ac:dyDescent="0.2">
      <c r="B610" s="25" t="s">
        <v>1694</v>
      </c>
      <c r="C610" s="25">
        <v>23</v>
      </c>
      <c r="D610" s="203">
        <v>0.05</v>
      </c>
      <c r="E610" s="224">
        <f t="shared" si="32"/>
        <v>1.1500000000000001</v>
      </c>
      <c r="F610" s="224">
        <f t="shared" si="35"/>
        <v>2.99</v>
      </c>
      <c r="H610" s="208">
        <v>1.1499999999999999</v>
      </c>
      <c r="M610" s="221">
        <f t="shared" si="38"/>
        <v>2.99</v>
      </c>
    </row>
    <row r="611" spans="2:13" x14ac:dyDescent="0.2">
      <c r="B611" s="25" t="s">
        <v>1699</v>
      </c>
      <c r="C611" s="25">
        <v>3</v>
      </c>
      <c r="D611" s="203">
        <v>0.05</v>
      </c>
      <c r="E611" s="224">
        <f t="shared" si="32"/>
        <v>0.15000000000000002</v>
      </c>
      <c r="F611" s="224">
        <f t="shared" si="35"/>
        <v>3.14</v>
      </c>
      <c r="H611" s="208">
        <v>0.15</v>
      </c>
      <c r="M611" s="221">
        <f t="shared" si="38"/>
        <v>3.14</v>
      </c>
    </row>
    <row r="612" spans="2:13" x14ac:dyDescent="0.2">
      <c r="B612" s="25" t="s">
        <v>1695</v>
      </c>
      <c r="C612" s="25">
        <v>3</v>
      </c>
      <c r="D612" s="203">
        <v>0.5</v>
      </c>
      <c r="E612" s="224">
        <f t="shared" si="32"/>
        <v>1.5</v>
      </c>
      <c r="F612" s="224">
        <f t="shared" si="35"/>
        <v>4.6400000000000006</v>
      </c>
      <c r="I612" s="206">
        <v>1.5</v>
      </c>
      <c r="M612" s="221">
        <f t="shared" si="38"/>
        <v>4.6400000000000006</v>
      </c>
    </row>
    <row r="613" spans="2:13" x14ac:dyDescent="0.2">
      <c r="B613" s="84" t="s">
        <v>1696</v>
      </c>
      <c r="D613" s="203"/>
      <c r="E613" s="224" t="str">
        <f t="shared" si="32"/>
        <v/>
      </c>
      <c r="F613" s="224">
        <v>0</v>
      </c>
      <c r="M613" s="221">
        <f t="shared" si="38"/>
        <v>4.6400000000000006</v>
      </c>
    </row>
    <row r="614" spans="2:13" x14ac:dyDescent="0.2">
      <c r="B614" s="84" t="s">
        <v>1697</v>
      </c>
      <c r="D614" s="203"/>
      <c r="E614" s="224" t="str">
        <f t="shared" ref="E614:E677" si="39">IF(C614&gt;0,D614*C614,"")</f>
        <v/>
      </c>
      <c r="F614" s="224">
        <v>0</v>
      </c>
      <c r="M614" s="221">
        <f t="shared" si="38"/>
        <v>4.6400000000000006</v>
      </c>
    </row>
    <row r="615" spans="2:13" x14ac:dyDescent="0.2">
      <c r="B615" s="84" t="s">
        <v>1698</v>
      </c>
      <c r="C615" s="25">
        <v>25</v>
      </c>
      <c r="D615" s="203">
        <v>0.05</v>
      </c>
      <c r="E615" s="224">
        <f t="shared" si="39"/>
        <v>1.25</v>
      </c>
      <c r="F615" s="224">
        <f t="shared" si="35"/>
        <v>1.25</v>
      </c>
      <c r="M615" s="221">
        <f t="shared" si="38"/>
        <v>4.6400000000000006</v>
      </c>
    </row>
    <row r="616" spans="2:13" x14ac:dyDescent="0.2">
      <c r="D616" s="203"/>
      <c r="E616" s="224" t="str">
        <f t="shared" si="39"/>
        <v/>
      </c>
      <c r="F616" s="224" t="str">
        <f t="shared" si="35"/>
        <v/>
      </c>
      <c r="M616" s="221">
        <f t="shared" si="38"/>
        <v>4.6400000000000006</v>
      </c>
    </row>
    <row r="617" spans="2:13" x14ac:dyDescent="0.2">
      <c r="D617" s="203"/>
      <c r="E617" s="224" t="str">
        <f t="shared" si="39"/>
        <v/>
      </c>
      <c r="F617" s="224" t="str">
        <f t="shared" si="35"/>
        <v/>
      </c>
      <c r="M617" s="221">
        <f t="shared" si="38"/>
        <v>4.6400000000000006</v>
      </c>
    </row>
    <row r="618" spans="2:13" x14ac:dyDescent="0.2">
      <c r="D618" s="203"/>
      <c r="E618" s="224" t="str">
        <f t="shared" si="39"/>
        <v/>
      </c>
      <c r="F618" s="224" t="str">
        <f t="shared" si="35"/>
        <v/>
      </c>
      <c r="M618" s="221">
        <f t="shared" si="38"/>
        <v>4.6400000000000006</v>
      </c>
    </row>
    <row r="619" spans="2:13" x14ac:dyDescent="0.2">
      <c r="D619" s="203"/>
      <c r="E619" s="224" t="str">
        <f t="shared" si="39"/>
        <v/>
      </c>
      <c r="F619" s="224" t="str">
        <f t="shared" si="35"/>
        <v/>
      </c>
      <c r="M619" s="221">
        <f t="shared" si="38"/>
        <v>4.6400000000000006</v>
      </c>
    </row>
    <row r="620" spans="2:13" x14ac:dyDescent="0.2">
      <c r="D620" s="203"/>
      <c r="E620" s="224" t="str">
        <f t="shared" si="39"/>
        <v/>
      </c>
      <c r="F620" s="224" t="str">
        <f t="shared" si="35"/>
        <v/>
      </c>
      <c r="M620" s="221">
        <f t="shared" si="38"/>
        <v>4.6400000000000006</v>
      </c>
    </row>
    <row r="621" spans="2:13" x14ac:dyDescent="0.2">
      <c r="D621" s="203"/>
      <c r="E621" s="224" t="str">
        <f t="shared" si="39"/>
        <v/>
      </c>
      <c r="F621" s="224" t="str">
        <f t="shared" si="35"/>
        <v/>
      </c>
      <c r="M621" s="221">
        <f t="shared" si="38"/>
        <v>4.6400000000000006</v>
      </c>
    </row>
    <row r="622" spans="2:13" x14ac:dyDescent="0.2">
      <c r="D622" s="203"/>
      <c r="E622" s="224" t="str">
        <f t="shared" si="39"/>
        <v/>
      </c>
      <c r="F622" s="224" t="str">
        <f t="shared" si="35"/>
        <v/>
      </c>
      <c r="M622" s="221">
        <f t="shared" si="38"/>
        <v>4.6400000000000006</v>
      </c>
    </row>
    <row r="623" spans="2:13" x14ac:dyDescent="0.2">
      <c r="D623" s="203"/>
      <c r="E623" s="224" t="str">
        <f t="shared" si="39"/>
        <v/>
      </c>
      <c r="F623" s="224" t="str">
        <f t="shared" si="35"/>
        <v/>
      </c>
      <c r="M623" s="221">
        <f t="shared" si="38"/>
        <v>4.6400000000000006</v>
      </c>
    </row>
    <row r="624" spans="2:13" x14ac:dyDescent="0.2">
      <c r="D624" s="203"/>
      <c r="E624" s="224" t="str">
        <f t="shared" si="39"/>
        <v/>
      </c>
      <c r="F624" s="224" t="str">
        <f t="shared" si="35"/>
        <v/>
      </c>
      <c r="M624" s="221">
        <f t="shared" si="38"/>
        <v>4.6400000000000006</v>
      </c>
    </row>
    <row r="625" spans="4:13" x14ac:dyDescent="0.2">
      <c r="D625" s="203"/>
      <c r="E625" s="224" t="str">
        <f t="shared" si="39"/>
        <v/>
      </c>
      <c r="F625" s="224" t="str">
        <f t="shared" si="35"/>
        <v/>
      </c>
      <c r="M625" s="221">
        <f t="shared" si="38"/>
        <v>4.6400000000000006</v>
      </c>
    </row>
    <row r="626" spans="4:13" x14ac:dyDescent="0.2">
      <c r="D626" s="203"/>
      <c r="E626" s="224" t="str">
        <f t="shared" si="39"/>
        <v/>
      </c>
      <c r="F626" s="224" t="str">
        <f t="shared" si="35"/>
        <v/>
      </c>
      <c r="M626" s="221">
        <f t="shared" si="38"/>
        <v>4.6400000000000006</v>
      </c>
    </row>
    <row r="627" spans="4:13" x14ac:dyDescent="0.2">
      <c r="D627" s="203"/>
      <c r="E627" s="224" t="str">
        <f t="shared" si="39"/>
        <v/>
      </c>
      <c r="F627" s="224" t="str">
        <f t="shared" si="35"/>
        <v/>
      </c>
      <c r="M627" s="221">
        <f t="shared" si="38"/>
        <v>4.6400000000000006</v>
      </c>
    </row>
    <row r="628" spans="4:13" x14ac:dyDescent="0.2">
      <c r="D628" s="203"/>
      <c r="E628" s="224" t="str">
        <f t="shared" si="39"/>
        <v/>
      </c>
      <c r="F628" s="224" t="str">
        <f t="shared" si="35"/>
        <v/>
      </c>
      <c r="M628" s="221">
        <f t="shared" si="38"/>
        <v>4.6400000000000006</v>
      </c>
    </row>
    <row r="629" spans="4:13" x14ac:dyDescent="0.2">
      <c r="D629" s="203"/>
      <c r="E629" s="224" t="str">
        <f t="shared" si="39"/>
        <v/>
      </c>
      <c r="F629" s="224" t="str">
        <f t="shared" si="35"/>
        <v/>
      </c>
      <c r="M629" s="221">
        <f t="shared" si="38"/>
        <v>4.6400000000000006</v>
      </c>
    </row>
    <row r="630" spans="4:13" x14ac:dyDescent="0.2">
      <c r="D630" s="203"/>
      <c r="E630" s="224" t="str">
        <f t="shared" si="39"/>
        <v/>
      </c>
      <c r="F630" s="224" t="str">
        <f t="shared" si="35"/>
        <v/>
      </c>
      <c r="M630" s="221">
        <f t="shared" si="38"/>
        <v>4.6400000000000006</v>
      </c>
    </row>
    <row r="631" spans="4:13" x14ac:dyDescent="0.2">
      <c r="D631" s="203"/>
      <c r="E631" s="224" t="str">
        <f t="shared" si="39"/>
        <v/>
      </c>
      <c r="F631" s="224" t="str">
        <f t="shared" si="35"/>
        <v/>
      </c>
      <c r="M631" s="221">
        <f t="shared" si="38"/>
        <v>4.6400000000000006</v>
      </c>
    </row>
    <row r="632" spans="4:13" x14ac:dyDescent="0.2">
      <c r="D632" s="203"/>
      <c r="E632" s="224" t="str">
        <f t="shared" si="39"/>
        <v/>
      </c>
      <c r="F632" s="224" t="str">
        <f t="shared" si="35"/>
        <v/>
      </c>
      <c r="M632" s="221">
        <f t="shared" si="38"/>
        <v>4.6400000000000006</v>
      </c>
    </row>
    <row r="633" spans="4:13" x14ac:dyDescent="0.2">
      <c r="D633" s="203"/>
      <c r="E633" s="224" t="str">
        <f t="shared" si="39"/>
        <v/>
      </c>
      <c r="F633" s="224" t="str">
        <f t="shared" si="35"/>
        <v/>
      </c>
      <c r="M633" s="221">
        <f t="shared" si="38"/>
        <v>4.6400000000000006</v>
      </c>
    </row>
    <row r="634" spans="4:13" x14ac:dyDescent="0.2">
      <c r="D634" s="203"/>
      <c r="E634" s="224" t="str">
        <f t="shared" si="39"/>
        <v/>
      </c>
      <c r="F634" s="224" t="str">
        <f t="shared" si="35"/>
        <v/>
      </c>
      <c r="M634" s="221">
        <f t="shared" si="38"/>
        <v>4.6400000000000006</v>
      </c>
    </row>
    <row r="635" spans="4:13" x14ac:dyDescent="0.2">
      <c r="D635" s="203"/>
      <c r="E635" s="224" t="str">
        <f t="shared" si="39"/>
        <v/>
      </c>
      <c r="F635" s="224" t="str">
        <f t="shared" si="35"/>
        <v/>
      </c>
      <c r="M635" s="221">
        <f t="shared" si="38"/>
        <v>4.6400000000000006</v>
      </c>
    </row>
    <row r="636" spans="4:13" x14ac:dyDescent="0.2">
      <c r="D636" s="203"/>
      <c r="E636" s="224" t="str">
        <f t="shared" si="39"/>
        <v/>
      </c>
      <c r="F636" s="224" t="str">
        <f t="shared" si="35"/>
        <v/>
      </c>
      <c r="M636" s="221">
        <f t="shared" si="38"/>
        <v>4.6400000000000006</v>
      </c>
    </row>
    <row r="637" spans="4:13" x14ac:dyDescent="0.2">
      <c r="D637" s="203"/>
      <c r="E637" s="224" t="str">
        <f t="shared" si="39"/>
        <v/>
      </c>
      <c r="F637" s="224" t="str">
        <f t="shared" si="35"/>
        <v/>
      </c>
      <c r="M637" s="221">
        <f t="shared" si="38"/>
        <v>4.6400000000000006</v>
      </c>
    </row>
    <row r="638" spans="4:13" x14ac:dyDescent="0.2">
      <c r="D638" s="203"/>
      <c r="E638" s="224" t="str">
        <f t="shared" si="39"/>
        <v/>
      </c>
      <c r="F638" s="224" t="str">
        <f t="shared" si="35"/>
        <v/>
      </c>
      <c r="M638" s="221">
        <f t="shared" si="38"/>
        <v>4.6400000000000006</v>
      </c>
    </row>
    <row r="639" spans="4:13" x14ac:dyDescent="0.2">
      <c r="D639" s="203"/>
      <c r="E639" s="224" t="str">
        <f t="shared" si="39"/>
        <v/>
      </c>
      <c r="F639" s="224" t="str">
        <f t="shared" si="35"/>
        <v/>
      </c>
      <c r="M639" s="221">
        <f t="shared" si="38"/>
        <v>4.6400000000000006</v>
      </c>
    </row>
    <row r="640" spans="4:13" x14ac:dyDescent="0.2">
      <c r="D640" s="203"/>
      <c r="E640" s="224" t="str">
        <f t="shared" si="39"/>
        <v/>
      </c>
      <c r="F640" s="224" t="str">
        <f t="shared" si="35"/>
        <v/>
      </c>
      <c r="M640" s="221">
        <f t="shared" si="38"/>
        <v>4.6400000000000006</v>
      </c>
    </row>
    <row r="641" spans="4:13" x14ac:dyDescent="0.2">
      <c r="D641" s="203"/>
      <c r="E641" s="224" t="str">
        <f t="shared" si="39"/>
        <v/>
      </c>
      <c r="F641" s="224" t="str">
        <f t="shared" si="35"/>
        <v/>
      </c>
      <c r="M641" s="221">
        <f t="shared" si="38"/>
        <v>4.6400000000000006</v>
      </c>
    </row>
    <row r="642" spans="4:13" x14ac:dyDescent="0.2">
      <c r="D642" s="203"/>
      <c r="E642" s="224" t="str">
        <f t="shared" si="39"/>
        <v/>
      </c>
      <c r="F642" s="224" t="str">
        <f t="shared" si="35"/>
        <v/>
      </c>
      <c r="M642" s="221">
        <f t="shared" si="38"/>
        <v>4.6400000000000006</v>
      </c>
    </row>
    <row r="643" spans="4:13" x14ac:dyDescent="0.2">
      <c r="D643" s="203"/>
      <c r="E643" s="224" t="str">
        <f t="shared" si="39"/>
        <v/>
      </c>
      <c r="F643" s="224" t="str">
        <f t="shared" si="35"/>
        <v/>
      </c>
      <c r="M643" s="221">
        <f t="shared" si="38"/>
        <v>4.6400000000000006</v>
      </c>
    </row>
    <row r="644" spans="4:13" x14ac:dyDescent="0.2">
      <c r="D644" s="203"/>
      <c r="E644" s="224" t="str">
        <f t="shared" si="39"/>
        <v/>
      </c>
      <c r="F644" s="224" t="str">
        <f t="shared" si="35"/>
        <v/>
      </c>
      <c r="M644" s="221">
        <f t="shared" si="38"/>
        <v>4.6400000000000006</v>
      </c>
    </row>
    <row r="645" spans="4:13" x14ac:dyDescent="0.2">
      <c r="D645" s="203"/>
      <c r="E645" s="224" t="str">
        <f t="shared" si="39"/>
        <v/>
      </c>
      <c r="F645" s="224" t="str">
        <f t="shared" si="35"/>
        <v/>
      </c>
      <c r="M645" s="221">
        <f t="shared" si="38"/>
        <v>4.6400000000000006</v>
      </c>
    </row>
    <row r="646" spans="4:13" x14ac:dyDescent="0.2">
      <c r="D646" s="203"/>
      <c r="E646" s="224" t="str">
        <f t="shared" si="39"/>
        <v/>
      </c>
      <c r="F646" s="224" t="str">
        <f t="shared" si="35"/>
        <v/>
      </c>
      <c r="M646" s="221">
        <f t="shared" si="38"/>
        <v>4.6400000000000006</v>
      </c>
    </row>
    <row r="647" spans="4:13" x14ac:dyDescent="0.2">
      <c r="D647" s="203"/>
      <c r="E647" s="224" t="str">
        <f t="shared" si="39"/>
        <v/>
      </c>
      <c r="F647" s="224" t="str">
        <f t="shared" si="35"/>
        <v/>
      </c>
      <c r="M647" s="221">
        <f t="shared" si="38"/>
        <v>4.6400000000000006</v>
      </c>
    </row>
    <row r="648" spans="4:13" x14ac:dyDescent="0.2">
      <c r="D648" s="203"/>
      <c r="E648" s="224" t="str">
        <f t="shared" si="39"/>
        <v/>
      </c>
      <c r="F648" s="224" t="str">
        <f t="shared" si="35"/>
        <v/>
      </c>
      <c r="M648" s="221">
        <f t="shared" si="38"/>
        <v>4.6400000000000006</v>
      </c>
    </row>
    <row r="649" spans="4:13" x14ac:dyDescent="0.2">
      <c r="D649" s="203"/>
      <c r="E649" s="224" t="str">
        <f t="shared" si="39"/>
        <v/>
      </c>
      <c r="F649" s="224" t="str">
        <f t="shared" si="35"/>
        <v/>
      </c>
      <c r="M649" s="221">
        <f t="shared" si="38"/>
        <v>4.6400000000000006</v>
      </c>
    </row>
    <row r="650" spans="4:13" x14ac:dyDescent="0.2">
      <c r="D650" s="203"/>
      <c r="E650" s="224" t="str">
        <f t="shared" si="39"/>
        <v/>
      </c>
      <c r="F650" s="224" t="str">
        <f t="shared" si="35"/>
        <v/>
      </c>
      <c r="M650" s="221">
        <f t="shared" si="38"/>
        <v>4.6400000000000006</v>
      </c>
    </row>
    <row r="651" spans="4:13" x14ac:dyDescent="0.2">
      <c r="D651" s="203"/>
      <c r="E651" s="224" t="str">
        <f t="shared" si="39"/>
        <v/>
      </c>
      <c r="F651" s="224" t="str">
        <f t="shared" si="35"/>
        <v/>
      </c>
      <c r="M651" s="221">
        <f t="shared" si="38"/>
        <v>4.6400000000000006</v>
      </c>
    </row>
    <row r="652" spans="4:13" x14ac:dyDescent="0.2">
      <c r="D652" s="203"/>
      <c r="E652" s="224" t="str">
        <f t="shared" si="39"/>
        <v/>
      </c>
      <c r="F652" s="224" t="str">
        <f t="shared" si="35"/>
        <v/>
      </c>
      <c r="M652" s="221">
        <f t="shared" si="38"/>
        <v>4.6400000000000006</v>
      </c>
    </row>
    <row r="653" spans="4:13" x14ac:dyDescent="0.2">
      <c r="D653" s="203"/>
      <c r="E653" s="224" t="str">
        <f t="shared" si="39"/>
        <v/>
      </c>
      <c r="F653" s="224" t="str">
        <f t="shared" si="35"/>
        <v/>
      </c>
      <c r="M653" s="221">
        <f t="shared" si="38"/>
        <v>4.6400000000000006</v>
      </c>
    </row>
    <row r="654" spans="4:13" x14ac:dyDescent="0.2">
      <c r="D654" s="203"/>
      <c r="E654" s="224" t="str">
        <f t="shared" si="39"/>
        <v/>
      </c>
      <c r="F654" s="224" t="str">
        <f t="shared" si="35"/>
        <v/>
      </c>
      <c r="M654" s="221">
        <f t="shared" si="38"/>
        <v>4.6400000000000006</v>
      </c>
    </row>
    <row r="655" spans="4:13" x14ac:dyDescent="0.2">
      <c r="D655" s="203"/>
      <c r="E655" s="224" t="str">
        <f t="shared" si="39"/>
        <v/>
      </c>
      <c r="F655" s="224" t="str">
        <f t="shared" si="35"/>
        <v/>
      </c>
      <c r="M655" s="221">
        <f t="shared" si="38"/>
        <v>4.6400000000000006</v>
      </c>
    </row>
    <row r="656" spans="4:13" x14ac:dyDescent="0.2">
      <c r="D656" s="203"/>
      <c r="E656" s="224" t="str">
        <f t="shared" si="39"/>
        <v/>
      </c>
      <c r="F656" s="224" t="str">
        <f t="shared" si="35"/>
        <v/>
      </c>
      <c r="M656" s="221">
        <f t="shared" si="38"/>
        <v>4.6400000000000006</v>
      </c>
    </row>
    <row r="657" spans="4:13" x14ac:dyDescent="0.2">
      <c r="D657" s="203"/>
      <c r="E657" s="224" t="str">
        <f t="shared" si="39"/>
        <v/>
      </c>
      <c r="F657" s="224" t="str">
        <f t="shared" si="35"/>
        <v/>
      </c>
      <c r="M657" s="221">
        <f t="shared" si="38"/>
        <v>4.6400000000000006</v>
      </c>
    </row>
    <row r="658" spans="4:13" x14ac:dyDescent="0.2">
      <c r="D658" s="203"/>
      <c r="E658" s="224" t="str">
        <f t="shared" si="39"/>
        <v/>
      </c>
      <c r="F658" s="224" t="str">
        <f t="shared" ref="F658:F679" si="40">IF(C658&gt;0,F657+E658,"")</f>
        <v/>
      </c>
      <c r="M658" s="221">
        <f t="shared" si="38"/>
        <v>4.6400000000000006</v>
      </c>
    </row>
    <row r="659" spans="4:13" x14ac:dyDescent="0.2">
      <c r="D659" s="203"/>
      <c r="E659" s="224" t="str">
        <f t="shared" si="39"/>
        <v/>
      </c>
      <c r="F659" s="224" t="str">
        <f t="shared" si="40"/>
        <v/>
      </c>
      <c r="M659" s="221">
        <f t="shared" si="38"/>
        <v>4.6400000000000006</v>
      </c>
    </row>
    <row r="660" spans="4:13" x14ac:dyDescent="0.2">
      <c r="D660" s="203"/>
      <c r="E660" s="224" t="str">
        <f t="shared" si="39"/>
        <v/>
      </c>
      <c r="F660" s="224" t="str">
        <f t="shared" si="40"/>
        <v/>
      </c>
      <c r="M660" s="221">
        <f t="shared" ref="M660:M723" si="41">M659+SUM(H660:K660)</f>
        <v>4.6400000000000006</v>
      </c>
    </row>
    <row r="661" spans="4:13" x14ac:dyDescent="0.2">
      <c r="D661" s="203"/>
      <c r="E661" s="224" t="str">
        <f t="shared" si="39"/>
        <v/>
      </c>
      <c r="F661" s="224" t="str">
        <f t="shared" si="40"/>
        <v/>
      </c>
      <c r="M661" s="221">
        <f t="shared" si="41"/>
        <v>4.6400000000000006</v>
      </c>
    </row>
    <row r="662" spans="4:13" x14ac:dyDescent="0.2">
      <c r="D662" s="203"/>
      <c r="E662" s="224" t="str">
        <f t="shared" si="39"/>
        <v/>
      </c>
      <c r="F662" s="224" t="str">
        <f t="shared" si="40"/>
        <v/>
      </c>
      <c r="M662" s="221">
        <f t="shared" si="41"/>
        <v>4.6400000000000006</v>
      </c>
    </row>
    <row r="663" spans="4:13" x14ac:dyDescent="0.2">
      <c r="D663" s="203"/>
      <c r="E663" s="224" t="str">
        <f t="shared" si="39"/>
        <v/>
      </c>
      <c r="F663" s="224" t="str">
        <f t="shared" si="40"/>
        <v/>
      </c>
      <c r="M663" s="221">
        <f t="shared" si="41"/>
        <v>4.6400000000000006</v>
      </c>
    </row>
    <row r="664" spans="4:13" x14ac:dyDescent="0.2">
      <c r="D664" s="203"/>
      <c r="E664" s="224" t="str">
        <f t="shared" si="39"/>
        <v/>
      </c>
      <c r="F664" s="224" t="str">
        <f t="shared" si="40"/>
        <v/>
      </c>
      <c r="M664" s="221">
        <f t="shared" si="41"/>
        <v>4.6400000000000006</v>
      </c>
    </row>
    <row r="665" spans="4:13" x14ac:dyDescent="0.2">
      <c r="D665" s="203"/>
      <c r="E665" s="224" t="str">
        <f t="shared" si="39"/>
        <v/>
      </c>
      <c r="F665" s="224" t="str">
        <f t="shared" si="40"/>
        <v/>
      </c>
      <c r="M665" s="221">
        <f t="shared" si="41"/>
        <v>4.6400000000000006</v>
      </c>
    </row>
    <row r="666" spans="4:13" x14ac:dyDescent="0.2">
      <c r="D666" s="203"/>
      <c r="E666" s="224" t="str">
        <f t="shared" si="39"/>
        <v/>
      </c>
      <c r="F666" s="224" t="str">
        <f t="shared" si="40"/>
        <v/>
      </c>
      <c r="M666" s="221">
        <f t="shared" si="41"/>
        <v>4.6400000000000006</v>
      </c>
    </row>
    <row r="667" spans="4:13" x14ac:dyDescent="0.2">
      <c r="D667" s="203"/>
      <c r="E667" s="224" t="str">
        <f t="shared" si="39"/>
        <v/>
      </c>
      <c r="F667" s="224" t="str">
        <f t="shared" si="40"/>
        <v/>
      </c>
      <c r="M667" s="221">
        <f t="shared" si="41"/>
        <v>4.6400000000000006</v>
      </c>
    </row>
    <row r="668" spans="4:13" x14ac:dyDescent="0.2">
      <c r="D668" s="203"/>
      <c r="E668" s="224" t="str">
        <f t="shared" si="39"/>
        <v/>
      </c>
      <c r="F668" s="224" t="str">
        <f t="shared" si="40"/>
        <v/>
      </c>
      <c r="M668" s="221">
        <f t="shared" si="41"/>
        <v>4.6400000000000006</v>
      </c>
    </row>
    <row r="669" spans="4:13" x14ac:dyDescent="0.2">
      <c r="D669" s="203"/>
      <c r="E669" s="224" t="str">
        <f t="shared" si="39"/>
        <v/>
      </c>
      <c r="F669" s="224" t="str">
        <f t="shared" si="40"/>
        <v/>
      </c>
      <c r="M669" s="221">
        <f t="shared" si="41"/>
        <v>4.6400000000000006</v>
      </c>
    </row>
    <row r="670" spans="4:13" x14ac:dyDescent="0.2">
      <c r="D670" s="203"/>
      <c r="E670" s="224" t="str">
        <f t="shared" si="39"/>
        <v/>
      </c>
      <c r="F670" s="224" t="str">
        <f t="shared" si="40"/>
        <v/>
      </c>
      <c r="M670" s="221">
        <f t="shared" si="41"/>
        <v>4.6400000000000006</v>
      </c>
    </row>
    <row r="671" spans="4:13" x14ac:dyDescent="0.2">
      <c r="D671" s="203"/>
      <c r="E671" s="224" t="str">
        <f t="shared" si="39"/>
        <v/>
      </c>
      <c r="F671" s="224" t="str">
        <f t="shared" si="40"/>
        <v/>
      </c>
      <c r="M671" s="221">
        <f t="shared" si="41"/>
        <v>4.6400000000000006</v>
      </c>
    </row>
    <row r="672" spans="4:13" x14ac:dyDescent="0.2">
      <c r="D672" s="203"/>
      <c r="E672" s="224" t="str">
        <f t="shared" si="39"/>
        <v/>
      </c>
      <c r="F672" s="224" t="str">
        <f t="shared" si="40"/>
        <v/>
      </c>
      <c r="M672" s="221">
        <f t="shared" si="41"/>
        <v>4.6400000000000006</v>
      </c>
    </row>
    <row r="673" spans="4:13" x14ac:dyDescent="0.2">
      <c r="D673" s="203"/>
      <c r="E673" s="224" t="str">
        <f t="shared" si="39"/>
        <v/>
      </c>
      <c r="F673" s="224" t="str">
        <f t="shared" si="40"/>
        <v/>
      </c>
      <c r="M673" s="221">
        <f t="shared" si="41"/>
        <v>4.6400000000000006</v>
      </c>
    </row>
    <row r="674" spans="4:13" x14ac:dyDescent="0.2">
      <c r="D674" s="203"/>
      <c r="E674" s="224" t="str">
        <f t="shared" si="39"/>
        <v/>
      </c>
      <c r="F674" s="224" t="str">
        <f t="shared" si="40"/>
        <v/>
      </c>
      <c r="M674" s="221">
        <f t="shared" si="41"/>
        <v>4.6400000000000006</v>
      </c>
    </row>
    <row r="675" spans="4:13" x14ac:dyDescent="0.2">
      <c r="D675" s="203"/>
      <c r="E675" s="224" t="str">
        <f t="shared" si="39"/>
        <v/>
      </c>
      <c r="F675" s="224" t="str">
        <f t="shared" si="40"/>
        <v/>
      </c>
      <c r="M675" s="221">
        <f t="shared" si="41"/>
        <v>4.6400000000000006</v>
      </c>
    </row>
    <row r="676" spans="4:13" x14ac:dyDescent="0.2">
      <c r="D676" s="203"/>
      <c r="E676" s="224" t="str">
        <f t="shared" si="39"/>
        <v/>
      </c>
      <c r="F676" s="224" t="str">
        <f t="shared" si="40"/>
        <v/>
      </c>
      <c r="M676" s="221">
        <f t="shared" si="41"/>
        <v>4.6400000000000006</v>
      </c>
    </row>
    <row r="677" spans="4:13" x14ac:dyDescent="0.2">
      <c r="D677" s="203"/>
      <c r="E677" s="224" t="str">
        <f t="shared" si="39"/>
        <v/>
      </c>
      <c r="F677" s="224" t="str">
        <f t="shared" si="40"/>
        <v/>
      </c>
      <c r="M677" s="221">
        <f t="shared" si="41"/>
        <v>4.6400000000000006</v>
      </c>
    </row>
    <row r="678" spans="4:13" x14ac:dyDescent="0.2">
      <c r="D678" s="203"/>
      <c r="E678" s="224" t="str">
        <f t="shared" ref="E678:E741" si="42">IF(C678&gt;0,D678*C678,"")</f>
        <v/>
      </c>
      <c r="F678" s="224" t="str">
        <f t="shared" si="40"/>
        <v/>
      </c>
      <c r="M678" s="221">
        <f t="shared" si="41"/>
        <v>4.6400000000000006</v>
      </c>
    </row>
    <row r="679" spans="4:13" x14ac:dyDescent="0.2">
      <c r="D679" s="203"/>
      <c r="E679" s="224" t="str">
        <f t="shared" si="42"/>
        <v/>
      </c>
      <c r="F679" s="224" t="str">
        <f t="shared" si="40"/>
        <v/>
      </c>
      <c r="M679" s="221">
        <f t="shared" si="41"/>
        <v>4.6400000000000006</v>
      </c>
    </row>
    <row r="680" spans="4:13" x14ac:dyDescent="0.2">
      <c r="D680" s="203"/>
      <c r="E680" s="224" t="str">
        <f t="shared" si="42"/>
        <v/>
      </c>
      <c r="F680" s="224" t="str">
        <f t="shared" ref="F680:F739" si="43">IF(C680&gt;0,F679+E680,"")</f>
        <v/>
      </c>
      <c r="M680" s="221">
        <f t="shared" si="41"/>
        <v>4.6400000000000006</v>
      </c>
    </row>
    <row r="681" spans="4:13" x14ac:dyDescent="0.2">
      <c r="D681" s="203"/>
      <c r="E681" s="224" t="str">
        <f t="shared" si="42"/>
        <v/>
      </c>
      <c r="F681" s="224" t="str">
        <f t="shared" si="43"/>
        <v/>
      </c>
      <c r="M681" s="221">
        <f t="shared" si="41"/>
        <v>4.6400000000000006</v>
      </c>
    </row>
    <row r="682" spans="4:13" x14ac:dyDescent="0.2">
      <c r="D682" s="203"/>
      <c r="E682" s="224" t="str">
        <f t="shared" si="42"/>
        <v/>
      </c>
      <c r="F682" s="224" t="str">
        <f t="shared" si="43"/>
        <v/>
      </c>
      <c r="M682" s="221">
        <f t="shared" si="41"/>
        <v>4.6400000000000006</v>
      </c>
    </row>
    <row r="683" spans="4:13" x14ac:dyDescent="0.2">
      <c r="D683" s="203"/>
      <c r="E683" s="224" t="str">
        <f t="shared" si="42"/>
        <v/>
      </c>
      <c r="F683" s="224" t="str">
        <f t="shared" si="43"/>
        <v/>
      </c>
      <c r="M683" s="221">
        <f t="shared" si="41"/>
        <v>4.6400000000000006</v>
      </c>
    </row>
    <row r="684" spans="4:13" x14ac:dyDescent="0.2">
      <c r="D684" s="203"/>
      <c r="E684" s="224" t="str">
        <f t="shared" si="42"/>
        <v/>
      </c>
      <c r="F684" s="224" t="str">
        <f t="shared" si="43"/>
        <v/>
      </c>
      <c r="M684" s="221">
        <f t="shared" si="41"/>
        <v>4.6400000000000006</v>
      </c>
    </row>
    <row r="685" spans="4:13" x14ac:dyDescent="0.2">
      <c r="D685" s="203"/>
      <c r="E685" s="224" t="str">
        <f t="shared" si="42"/>
        <v/>
      </c>
      <c r="F685" s="224" t="str">
        <f t="shared" si="43"/>
        <v/>
      </c>
      <c r="M685" s="221">
        <f t="shared" si="41"/>
        <v>4.6400000000000006</v>
      </c>
    </row>
    <row r="686" spans="4:13" x14ac:dyDescent="0.2">
      <c r="D686" s="203"/>
      <c r="E686" s="224" t="str">
        <f t="shared" si="42"/>
        <v/>
      </c>
      <c r="F686" s="224" t="str">
        <f t="shared" si="43"/>
        <v/>
      </c>
      <c r="M686" s="221">
        <f t="shared" si="41"/>
        <v>4.6400000000000006</v>
      </c>
    </row>
    <row r="687" spans="4:13" x14ac:dyDescent="0.2">
      <c r="D687" s="203"/>
      <c r="E687" s="224" t="str">
        <f t="shared" si="42"/>
        <v/>
      </c>
      <c r="F687" s="224" t="str">
        <f t="shared" si="43"/>
        <v/>
      </c>
      <c r="M687" s="221">
        <f t="shared" si="41"/>
        <v>4.6400000000000006</v>
      </c>
    </row>
    <row r="688" spans="4:13" x14ac:dyDescent="0.2">
      <c r="D688" s="203"/>
      <c r="E688" s="224" t="str">
        <f t="shared" si="42"/>
        <v/>
      </c>
      <c r="F688" s="224" t="str">
        <f t="shared" si="43"/>
        <v/>
      </c>
      <c r="M688" s="221">
        <f t="shared" si="41"/>
        <v>4.6400000000000006</v>
      </c>
    </row>
    <row r="689" spans="4:13" x14ac:dyDescent="0.2">
      <c r="D689" s="203"/>
      <c r="E689" s="224" t="str">
        <f t="shared" si="42"/>
        <v/>
      </c>
      <c r="F689" s="224" t="str">
        <f t="shared" si="43"/>
        <v/>
      </c>
      <c r="M689" s="221">
        <f t="shared" si="41"/>
        <v>4.6400000000000006</v>
      </c>
    </row>
    <row r="690" spans="4:13" x14ac:dyDescent="0.2">
      <c r="D690" s="203"/>
      <c r="E690" s="224" t="str">
        <f t="shared" si="42"/>
        <v/>
      </c>
      <c r="F690" s="224" t="str">
        <f t="shared" si="43"/>
        <v/>
      </c>
      <c r="M690" s="221">
        <f t="shared" si="41"/>
        <v>4.6400000000000006</v>
      </c>
    </row>
    <row r="691" spans="4:13" x14ac:dyDescent="0.2">
      <c r="D691" s="203"/>
      <c r="E691" s="224" t="str">
        <f t="shared" si="42"/>
        <v/>
      </c>
      <c r="F691" s="224" t="str">
        <f t="shared" si="43"/>
        <v/>
      </c>
      <c r="M691" s="221">
        <f t="shared" si="41"/>
        <v>4.6400000000000006</v>
      </c>
    </row>
    <row r="692" spans="4:13" x14ac:dyDescent="0.2">
      <c r="D692" s="203"/>
      <c r="E692" s="224" t="str">
        <f t="shared" si="42"/>
        <v/>
      </c>
      <c r="F692" s="224" t="str">
        <f t="shared" si="43"/>
        <v/>
      </c>
      <c r="M692" s="221">
        <f t="shared" si="41"/>
        <v>4.6400000000000006</v>
      </c>
    </row>
    <row r="693" spans="4:13" x14ac:dyDescent="0.2">
      <c r="D693" s="203"/>
      <c r="E693" s="224" t="str">
        <f t="shared" si="42"/>
        <v/>
      </c>
      <c r="F693" s="224" t="str">
        <f t="shared" si="43"/>
        <v/>
      </c>
      <c r="M693" s="221">
        <f t="shared" si="41"/>
        <v>4.6400000000000006</v>
      </c>
    </row>
    <row r="694" spans="4:13" x14ac:dyDescent="0.2">
      <c r="D694" s="203"/>
      <c r="E694" s="224" t="str">
        <f t="shared" si="42"/>
        <v/>
      </c>
      <c r="F694" s="224" t="str">
        <f t="shared" si="43"/>
        <v/>
      </c>
      <c r="M694" s="221">
        <f t="shared" si="41"/>
        <v>4.6400000000000006</v>
      </c>
    </row>
    <row r="695" spans="4:13" x14ac:dyDescent="0.2">
      <c r="D695" s="203"/>
      <c r="E695" s="224" t="str">
        <f t="shared" si="42"/>
        <v/>
      </c>
      <c r="F695" s="224" t="str">
        <f t="shared" si="43"/>
        <v/>
      </c>
      <c r="M695" s="221">
        <f t="shared" si="41"/>
        <v>4.6400000000000006</v>
      </c>
    </row>
    <row r="696" spans="4:13" x14ac:dyDescent="0.2">
      <c r="D696" s="203"/>
      <c r="E696" s="224" t="str">
        <f t="shared" si="42"/>
        <v/>
      </c>
      <c r="F696" s="224" t="str">
        <f t="shared" si="43"/>
        <v/>
      </c>
      <c r="M696" s="221">
        <f t="shared" si="41"/>
        <v>4.6400000000000006</v>
      </c>
    </row>
    <row r="697" spans="4:13" x14ac:dyDescent="0.2">
      <c r="D697" s="203"/>
      <c r="E697" s="224" t="str">
        <f t="shared" si="42"/>
        <v/>
      </c>
      <c r="F697" s="224" t="str">
        <f t="shared" si="43"/>
        <v/>
      </c>
      <c r="M697" s="221">
        <f t="shared" si="41"/>
        <v>4.6400000000000006</v>
      </c>
    </row>
    <row r="698" spans="4:13" x14ac:dyDescent="0.2">
      <c r="D698" s="203"/>
      <c r="E698" s="224" t="str">
        <f t="shared" si="42"/>
        <v/>
      </c>
      <c r="F698" s="224" t="str">
        <f t="shared" si="43"/>
        <v/>
      </c>
      <c r="M698" s="221">
        <f t="shared" si="41"/>
        <v>4.6400000000000006</v>
      </c>
    </row>
    <row r="699" spans="4:13" x14ac:dyDescent="0.2">
      <c r="D699" s="203"/>
      <c r="E699" s="224" t="str">
        <f t="shared" si="42"/>
        <v/>
      </c>
      <c r="F699" s="224" t="str">
        <f t="shared" si="43"/>
        <v/>
      </c>
      <c r="M699" s="221">
        <f t="shared" si="41"/>
        <v>4.6400000000000006</v>
      </c>
    </row>
    <row r="700" spans="4:13" x14ac:dyDescent="0.2">
      <c r="D700" s="203"/>
      <c r="E700" s="224" t="str">
        <f t="shared" si="42"/>
        <v/>
      </c>
      <c r="F700" s="224" t="str">
        <f t="shared" si="43"/>
        <v/>
      </c>
      <c r="M700" s="221">
        <f t="shared" si="41"/>
        <v>4.6400000000000006</v>
      </c>
    </row>
    <row r="701" spans="4:13" x14ac:dyDescent="0.2">
      <c r="D701" s="203"/>
      <c r="E701" s="224" t="str">
        <f t="shared" si="42"/>
        <v/>
      </c>
      <c r="F701" s="224" t="str">
        <f t="shared" si="43"/>
        <v/>
      </c>
      <c r="M701" s="221">
        <f t="shared" si="41"/>
        <v>4.6400000000000006</v>
      </c>
    </row>
    <row r="702" spans="4:13" x14ac:dyDescent="0.2">
      <c r="D702" s="203"/>
      <c r="E702" s="224" t="str">
        <f t="shared" si="42"/>
        <v/>
      </c>
      <c r="F702" s="224" t="str">
        <f t="shared" si="43"/>
        <v/>
      </c>
      <c r="M702" s="221">
        <f t="shared" si="41"/>
        <v>4.6400000000000006</v>
      </c>
    </row>
    <row r="703" spans="4:13" x14ac:dyDescent="0.2">
      <c r="D703" s="203"/>
      <c r="E703" s="224" t="str">
        <f t="shared" si="42"/>
        <v/>
      </c>
      <c r="F703" s="224" t="str">
        <f t="shared" si="43"/>
        <v/>
      </c>
      <c r="M703" s="221">
        <f t="shared" si="41"/>
        <v>4.6400000000000006</v>
      </c>
    </row>
    <row r="704" spans="4:13" x14ac:dyDescent="0.2">
      <c r="D704" s="203"/>
      <c r="E704" s="224" t="str">
        <f t="shared" si="42"/>
        <v/>
      </c>
      <c r="F704" s="224" t="str">
        <f t="shared" si="43"/>
        <v/>
      </c>
      <c r="M704" s="221">
        <f t="shared" si="41"/>
        <v>4.6400000000000006</v>
      </c>
    </row>
    <row r="705" spans="4:13" x14ac:dyDescent="0.2">
      <c r="D705" s="203"/>
      <c r="E705" s="224" t="str">
        <f t="shared" si="42"/>
        <v/>
      </c>
      <c r="F705" s="224" t="str">
        <f t="shared" si="43"/>
        <v/>
      </c>
      <c r="M705" s="221">
        <f t="shared" si="41"/>
        <v>4.6400000000000006</v>
      </c>
    </row>
    <row r="706" spans="4:13" x14ac:dyDescent="0.2">
      <c r="D706" s="203"/>
      <c r="E706" s="224" t="str">
        <f t="shared" si="42"/>
        <v/>
      </c>
      <c r="F706" s="224" t="str">
        <f t="shared" si="43"/>
        <v/>
      </c>
      <c r="M706" s="221">
        <f t="shared" si="41"/>
        <v>4.6400000000000006</v>
      </c>
    </row>
    <row r="707" spans="4:13" x14ac:dyDescent="0.2">
      <c r="D707" s="203"/>
      <c r="E707" s="224" t="str">
        <f t="shared" si="42"/>
        <v/>
      </c>
      <c r="F707" s="224" t="str">
        <f t="shared" si="43"/>
        <v/>
      </c>
      <c r="M707" s="221">
        <f t="shared" si="41"/>
        <v>4.6400000000000006</v>
      </c>
    </row>
    <row r="708" spans="4:13" x14ac:dyDescent="0.2">
      <c r="D708" s="203"/>
      <c r="E708" s="224" t="str">
        <f t="shared" si="42"/>
        <v/>
      </c>
      <c r="F708" s="224" t="str">
        <f t="shared" si="43"/>
        <v/>
      </c>
      <c r="M708" s="221">
        <f t="shared" si="41"/>
        <v>4.6400000000000006</v>
      </c>
    </row>
    <row r="709" spans="4:13" x14ac:dyDescent="0.2">
      <c r="D709" s="203"/>
      <c r="E709" s="224" t="str">
        <f t="shared" si="42"/>
        <v/>
      </c>
      <c r="F709" s="224" t="str">
        <f t="shared" si="43"/>
        <v/>
      </c>
      <c r="M709" s="221">
        <f t="shared" si="41"/>
        <v>4.6400000000000006</v>
      </c>
    </row>
    <row r="710" spans="4:13" x14ac:dyDescent="0.2">
      <c r="D710" s="203"/>
      <c r="E710" s="224" t="str">
        <f t="shared" si="42"/>
        <v/>
      </c>
      <c r="F710" s="224" t="str">
        <f t="shared" si="43"/>
        <v/>
      </c>
      <c r="M710" s="221">
        <f t="shared" si="41"/>
        <v>4.6400000000000006</v>
      </c>
    </row>
    <row r="711" spans="4:13" x14ac:dyDescent="0.2">
      <c r="D711" s="203"/>
      <c r="E711" s="224" t="str">
        <f t="shared" si="42"/>
        <v/>
      </c>
      <c r="F711" s="224" t="str">
        <f t="shared" si="43"/>
        <v/>
      </c>
      <c r="M711" s="221">
        <f t="shared" si="41"/>
        <v>4.6400000000000006</v>
      </c>
    </row>
    <row r="712" spans="4:13" x14ac:dyDescent="0.2">
      <c r="D712" s="203"/>
      <c r="E712" s="224" t="str">
        <f t="shared" si="42"/>
        <v/>
      </c>
      <c r="F712" s="224" t="str">
        <f t="shared" si="43"/>
        <v/>
      </c>
      <c r="M712" s="221">
        <f t="shared" si="41"/>
        <v>4.6400000000000006</v>
      </c>
    </row>
    <row r="713" spans="4:13" x14ac:dyDescent="0.2">
      <c r="D713" s="203"/>
      <c r="E713" s="224" t="str">
        <f t="shared" si="42"/>
        <v/>
      </c>
      <c r="F713" s="224" t="str">
        <f t="shared" si="43"/>
        <v/>
      </c>
      <c r="M713" s="221">
        <f t="shared" si="41"/>
        <v>4.6400000000000006</v>
      </c>
    </row>
    <row r="714" spans="4:13" x14ac:dyDescent="0.2">
      <c r="D714" s="203"/>
      <c r="E714" s="224" t="str">
        <f t="shared" si="42"/>
        <v/>
      </c>
      <c r="F714" s="224" t="str">
        <f t="shared" si="43"/>
        <v/>
      </c>
      <c r="M714" s="221">
        <f t="shared" si="41"/>
        <v>4.6400000000000006</v>
      </c>
    </row>
    <row r="715" spans="4:13" x14ac:dyDescent="0.2">
      <c r="D715" s="203"/>
      <c r="E715" s="224" t="str">
        <f t="shared" si="42"/>
        <v/>
      </c>
      <c r="F715" s="224" t="str">
        <f t="shared" si="43"/>
        <v/>
      </c>
      <c r="M715" s="221">
        <f t="shared" si="41"/>
        <v>4.6400000000000006</v>
      </c>
    </row>
    <row r="716" spans="4:13" x14ac:dyDescent="0.2">
      <c r="D716" s="203"/>
      <c r="E716" s="224" t="str">
        <f t="shared" si="42"/>
        <v/>
      </c>
      <c r="F716" s="224" t="str">
        <f t="shared" si="43"/>
        <v/>
      </c>
      <c r="M716" s="221">
        <f t="shared" si="41"/>
        <v>4.6400000000000006</v>
      </c>
    </row>
    <row r="717" spans="4:13" x14ac:dyDescent="0.2">
      <c r="D717" s="203"/>
      <c r="E717" s="224" t="str">
        <f t="shared" si="42"/>
        <v/>
      </c>
      <c r="F717" s="224" t="str">
        <f t="shared" si="43"/>
        <v/>
      </c>
      <c r="M717" s="221">
        <f t="shared" si="41"/>
        <v>4.6400000000000006</v>
      </c>
    </row>
    <row r="718" spans="4:13" x14ac:dyDescent="0.2">
      <c r="D718" s="203"/>
      <c r="E718" s="224" t="str">
        <f t="shared" si="42"/>
        <v/>
      </c>
      <c r="F718" s="224" t="str">
        <f t="shared" si="43"/>
        <v/>
      </c>
      <c r="M718" s="221">
        <f t="shared" si="41"/>
        <v>4.6400000000000006</v>
      </c>
    </row>
    <row r="719" spans="4:13" x14ac:dyDescent="0.2">
      <c r="D719" s="203"/>
      <c r="E719" s="224" t="str">
        <f t="shared" si="42"/>
        <v/>
      </c>
      <c r="F719" s="224" t="str">
        <f t="shared" si="43"/>
        <v/>
      </c>
      <c r="M719" s="221">
        <f t="shared" si="41"/>
        <v>4.6400000000000006</v>
      </c>
    </row>
    <row r="720" spans="4:13" x14ac:dyDescent="0.2">
      <c r="D720" s="203"/>
      <c r="E720" s="224" t="str">
        <f t="shared" si="42"/>
        <v/>
      </c>
      <c r="F720" s="224" t="str">
        <f t="shared" si="43"/>
        <v/>
      </c>
      <c r="M720" s="221">
        <f t="shared" si="41"/>
        <v>4.6400000000000006</v>
      </c>
    </row>
    <row r="721" spans="4:13" x14ac:dyDescent="0.2">
      <c r="D721" s="203"/>
      <c r="E721" s="224" t="str">
        <f t="shared" si="42"/>
        <v/>
      </c>
      <c r="F721" s="224" t="str">
        <f t="shared" si="43"/>
        <v/>
      </c>
      <c r="M721" s="221">
        <f t="shared" si="41"/>
        <v>4.6400000000000006</v>
      </c>
    </row>
    <row r="722" spans="4:13" x14ac:dyDescent="0.2">
      <c r="D722" s="203"/>
      <c r="E722" s="224" t="str">
        <f t="shared" si="42"/>
        <v/>
      </c>
      <c r="F722" s="224" t="str">
        <f t="shared" si="43"/>
        <v/>
      </c>
      <c r="M722" s="221">
        <f t="shared" si="41"/>
        <v>4.6400000000000006</v>
      </c>
    </row>
    <row r="723" spans="4:13" x14ac:dyDescent="0.2">
      <c r="D723" s="203"/>
      <c r="E723" s="224" t="str">
        <f t="shared" si="42"/>
        <v/>
      </c>
      <c r="F723" s="224" t="str">
        <f t="shared" si="43"/>
        <v/>
      </c>
      <c r="M723" s="221">
        <f t="shared" si="41"/>
        <v>4.6400000000000006</v>
      </c>
    </row>
    <row r="724" spans="4:13" x14ac:dyDescent="0.2">
      <c r="D724" s="203"/>
      <c r="E724" s="224" t="str">
        <f t="shared" si="42"/>
        <v/>
      </c>
      <c r="F724" s="224" t="str">
        <f t="shared" si="43"/>
        <v/>
      </c>
      <c r="M724" s="221">
        <f t="shared" ref="M724:M764" si="44">M723+SUM(H724:K724)</f>
        <v>4.6400000000000006</v>
      </c>
    </row>
    <row r="725" spans="4:13" x14ac:dyDescent="0.2">
      <c r="D725" s="203"/>
      <c r="E725" s="224" t="str">
        <f t="shared" si="42"/>
        <v/>
      </c>
      <c r="F725" s="224" t="str">
        <f t="shared" si="43"/>
        <v/>
      </c>
      <c r="M725" s="221">
        <f t="shared" si="44"/>
        <v>4.6400000000000006</v>
      </c>
    </row>
    <row r="726" spans="4:13" x14ac:dyDescent="0.2">
      <c r="D726" s="203"/>
      <c r="E726" s="224" t="str">
        <f t="shared" si="42"/>
        <v/>
      </c>
      <c r="F726" s="224" t="str">
        <f t="shared" si="43"/>
        <v/>
      </c>
      <c r="M726" s="221">
        <f t="shared" si="44"/>
        <v>4.6400000000000006</v>
      </c>
    </row>
    <row r="727" spans="4:13" x14ac:dyDescent="0.2">
      <c r="D727" s="203"/>
      <c r="E727" s="224" t="str">
        <f t="shared" si="42"/>
        <v/>
      </c>
      <c r="F727" s="224" t="str">
        <f t="shared" si="43"/>
        <v/>
      </c>
      <c r="M727" s="221">
        <f t="shared" si="44"/>
        <v>4.6400000000000006</v>
      </c>
    </row>
    <row r="728" spans="4:13" x14ac:dyDescent="0.2">
      <c r="D728" s="203"/>
      <c r="E728" s="224" t="str">
        <f t="shared" si="42"/>
        <v/>
      </c>
      <c r="F728" s="224" t="str">
        <f t="shared" si="43"/>
        <v/>
      </c>
      <c r="M728" s="221">
        <f t="shared" si="44"/>
        <v>4.6400000000000006</v>
      </c>
    </row>
    <row r="729" spans="4:13" x14ac:dyDescent="0.2">
      <c r="D729" s="203"/>
      <c r="E729" s="224" t="str">
        <f t="shared" si="42"/>
        <v/>
      </c>
      <c r="F729" s="224" t="str">
        <f t="shared" si="43"/>
        <v/>
      </c>
      <c r="M729" s="221">
        <f t="shared" si="44"/>
        <v>4.6400000000000006</v>
      </c>
    </row>
    <row r="730" spans="4:13" x14ac:dyDescent="0.2">
      <c r="D730" s="203"/>
      <c r="E730" s="224" t="str">
        <f t="shared" si="42"/>
        <v/>
      </c>
      <c r="F730" s="224" t="str">
        <f t="shared" si="43"/>
        <v/>
      </c>
      <c r="M730" s="221">
        <f t="shared" si="44"/>
        <v>4.6400000000000006</v>
      </c>
    </row>
    <row r="731" spans="4:13" x14ac:dyDescent="0.2">
      <c r="D731" s="203"/>
      <c r="E731" s="224" t="str">
        <f t="shared" si="42"/>
        <v/>
      </c>
      <c r="F731" s="224" t="str">
        <f t="shared" si="43"/>
        <v/>
      </c>
      <c r="M731" s="221">
        <f t="shared" si="44"/>
        <v>4.6400000000000006</v>
      </c>
    </row>
    <row r="732" spans="4:13" x14ac:dyDescent="0.2">
      <c r="D732" s="203"/>
      <c r="E732" s="224" t="str">
        <f t="shared" si="42"/>
        <v/>
      </c>
      <c r="F732" s="224" t="str">
        <f t="shared" si="43"/>
        <v/>
      </c>
      <c r="M732" s="221">
        <f t="shared" si="44"/>
        <v>4.6400000000000006</v>
      </c>
    </row>
    <row r="733" spans="4:13" x14ac:dyDescent="0.2">
      <c r="D733" s="203"/>
      <c r="E733" s="224" t="str">
        <f t="shared" si="42"/>
        <v/>
      </c>
      <c r="F733" s="224" t="str">
        <f t="shared" si="43"/>
        <v/>
      </c>
      <c r="M733" s="221">
        <f t="shared" si="44"/>
        <v>4.6400000000000006</v>
      </c>
    </row>
    <row r="734" spans="4:13" x14ac:dyDescent="0.2">
      <c r="D734" s="203"/>
      <c r="E734" s="224" t="str">
        <f t="shared" si="42"/>
        <v/>
      </c>
      <c r="F734" s="224" t="str">
        <f t="shared" si="43"/>
        <v/>
      </c>
      <c r="M734" s="221">
        <f t="shared" si="44"/>
        <v>4.6400000000000006</v>
      </c>
    </row>
    <row r="735" spans="4:13" x14ac:dyDescent="0.2">
      <c r="D735" s="203"/>
      <c r="E735" s="224" t="str">
        <f t="shared" si="42"/>
        <v/>
      </c>
      <c r="F735" s="224" t="str">
        <f t="shared" si="43"/>
        <v/>
      </c>
      <c r="M735" s="221">
        <f t="shared" si="44"/>
        <v>4.6400000000000006</v>
      </c>
    </row>
    <row r="736" spans="4:13" x14ac:dyDescent="0.2">
      <c r="D736" s="203"/>
      <c r="E736" s="224" t="str">
        <f t="shared" si="42"/>
        <v/>
      </c>
      <c r="F736" s="224" t="str">
        <f t="shared" si="43"/>
        <v/>
      </c>
      <c r="M736" s="221">
        <f t="shared" si="44"/>
        <v>4.6400000000000006</v>
      </c>
    </row>
    <row r="737" spans="4:13" x14ac:dyDescent="0.2">
      <c r="D737" s="203"/>
      <c r="E737" s="224" t="str">
        <f t="shared" si="42"/>
        <v/>
      </c>
      <c r="F737" s="224" t="str">
        <f t="shared" si="43"/>
        <v/>
      </c>
      <c r="M737" s="221">
        <f t="shared" si="44"/>
        <v>4.6400000000000006</v>
      </c>
    </row>
    <row r="738" spans="4:13" x14ac:dyDescent="0.2">
      <c r="D738" s="203"/>
      <c r="E738" s="224" t="str">
        <f t="shared" si="42"/>
        <v/>
      </c>
      <c r="F738" s="224" t="str">
        <f t="shared" si="43"/>
        <v/>
      </c>
      <c r="M738" s="221">
        <f t="shared" si="44"/>
        <v>4.6400000000000006</v>
      </c>
    </row>
    <row r="739" spans="4:13" x14ac:dyDescent="0.2">
      <c r="D739" s="203"/>
      <c r="E739" s="224" t="str">
        <f t="shared" si="42"/>
        <v/>
      </c>
      <c r="F739" s="224" t="str">
        <f t="shared" si="43"/>
        <v/>
      </c>
      <c r="M739" s="221">
        <f t="shared" si="44"/>
        <v>4.6400000000000006</v>
      </c>
    </row>
    <row r="740" spans="4:13" x14ac:dyDescent="0.2">
      <c r="D740" s="203"/>
      <c r="E740" s="224" t="str">
        <f t="shared" si="42"/>
        <v/>
      </c>
      <c r="F740" s="224" t="str">
        <f t="shared" ref="F740:F803" si="45">IF(C740&gt;0,F739+E740,"")</f>
        <v/>
      </c>
      <c r="M740" s="221">
        <f t="shared" si="44"/>
        <v>4.6400000000000006</v>
      </c>
    </row>
    <row r="741" spans="4:13" x14ac:dyDescent="0.2">
      <c r="D741" s="203"/>
      <c r="E741" s="224" t="str">
        <f t="shared" si="42"/>
        <v/>
      </c>
      <c r="F741" s="224" t="str">
        <f t="shared" si="45"/>
        <v/>
      </c>
      <c r="M741" s="221">
        <f t="shared" si="44"/>
        <v>4.6400000000000006</v>
      </c>
    </row>
    <row r="742" spans="4:13" x14ac:dyDescent="0.2">
      <c r="D742" s="203"/>
      <c r="E742" s="224" t="str">
        <f t="shared" ref="E742:E805" si="46">IF(C742&gt;0,D742*C742,"")</f>
        <v/>
      </c>
      <c r="F742" s="224" t="str">
        <f t="shared" si="45"/>
        <v/>
      </c>
      <c r="M742" s="221">
        <f t="shared" si="44"/>
        <v>4.6400000000000006</v>
      </c>
    </row>
    <row r="743" spans="4:13" x14ac:dyDescent="0.2">
      <c r="D743" s="203"/>
      <c r="E743" s="224" t="str">
        <f t="shared" si="46"/>
        <v/>
      </c>
      <c r="F743" s="224" t="str">
        <f t="shared" si="45"/>
        <v/>
      </c>
      <c r="M743" s="221">
        <f t="shared" si="44"/>
        <v>4.6400000000000006</v>
      </c>
    </row>
    <row r="744" spans="4:13" x14ac:dyDescent="0.2">
      <c r="D744" s="203"/>
      <c r="E744" s="224" t="str">
        <f t="shared" si="46"/>
        <v/>
      </c>
      <c r="F744" s="224" t="str">
        <f t="shared" si="45"/>
        <v/>
      </c>
      <c r="M744" s="221">
        <f t="shared" si="44"/>
        <v>4.6400000000000006</v>
      </c>
    </row>
    <row r="745" spans="4:13" x14ac:dyDescent="0.2">
      <c r="D745" s="203"/>
      <c r="E745" s="224" t="str">
        <f t="shared" si="46"/>
        <v/>
      </c>
      <c r="F745" s="224" t="str">
        <f t="shared" si="45"/>
        <v/>
      </c>
      <c r="M745" s="221">
        <f t="shared" si="44"/>
        <v>4.6400000000000006</v>
      </c>
    </row>
    <row r="746" spans="4:13" x14ac:dyDescent="0.2">
      <c r="D746" s="203"/>
      <c r="E746" s="224" t="str">
        <f t="shared" si="46"/>
        <v/>
      </c>
      <c r="F746" s="224" t="str">
        <f t="shared" si="45"/>
        <v/>
      </c>
      <c r="M746" s="221">
        <f t="shared" si="44"/>
        <v>4.6400000000000006</v>
      </c>
    </row>
    <row r="747" spans="4:13" x14ac:dyDescent="0.2">
      <c r="D747" s="203"/>
      <c r="E747" s="224" t="str">
        <f t="shared" si="46"/>
        <v/>
      </c>
      <c r="F747" s="224" t="str">
        <f t="shared" si="45"/>
        <v/>
      </c>
      <c r="M747" s="221">
        <f t="shared" si="44"/>
        <v>4.6400000000000006</v>
      </c>
    </row>
    <row r="748" spans="4:13" x14ac:dyDescent="0.2">
      <c r="D748" s="203"/>
      <c r="E748" s="224" t="str">
        <f t="shared" si="46"/>
        <v/>
      </c>
      <c r="F748" s="224" t="str">
        <f t="shared" si="45"/>
        <v/>
      </c>
      <c r="M748" s="221">
        <f t="shared" si="44"/>
        <v>4.6400000000000006</v>
      </c>
    </row>
    <row r="749" spans="4:13" x14ac:dyDescent="0.2">
      <c r="D749" s="203"/>
      <c r="E749" s="224" t="str">
        <f t="shared" si="46"/>
        <v/>
      </c>
      <c r="F749" s="224" t="str">
        <f t="shared" si="45"/>
        <v/>
      </c>
      <c r="M749" s="221">
        <f t="shared" si="44"/>
        <v>4.6400000000000006</v>
      </c>
    </row>
    <row r="750" spans="4:13" x14ac:dyDescent="0.2">
      <c r="D750" s="203"/>
      <c r="E750" s="224" t="str">
        <f t="shared" si="46"/>
        <v/>
      </c>
      <c r="F750" s="224" t="str">
        <f t="shared" si="45"/>
        <v/>
      </c>
      <c r="M750" s="221">
        <f t="shared" si="44"/>
        <v>4.6400000000000006</v>
      </c>
    </row>
    <row r="751" spans="4:13" x14ac:dyDescent="0.2">
      <c r="D751" s="203"/>
      <c r="E751" s="224" t="str">
        <f t="shared" si="46"/>
        <v/>
      </c>
      <c r="F751" s="224" t="str">
        <f t="shared" si="45"/>
        <v/>
      </c>
      <c r="M751" s="221">
        <f t="shared" si="44"/>
        <v>4.6400000000000006</v>
      </c>
    </row>
    <row r="752" spans="4:13" x14ac:dyDescent="0.2">
      <c r="D752" s="203"/>
      <c r="E752" s="224" t="str">
        <f t="shared" si="46"/>
        <v/>
      </c>
      <c r="F752" s="224" t="str">
        <f t="shared" si="45"/>
        <v/>
      </c>
      <c r="M752" s="221">
        <f t="shared" si="44"/>
        <v>4.6400000000000006</v>
      </c>
    </row>
    <row r="753" spans="4:13" x14ac:dyDescent="0.2">
      <c r="D753" s="203"/>
      <c r="E753" s="224" t="str">
        <f t="shared" si="46"/>
        <v/>
      </c>
      <c r="F753" s="224" t="str">
        <f t="shared" si="45"/>
        <v/>
      </c>
      <c r="M753" s="221">
        <f t="shared" si="44"/>
        <v>4.6400000000000006</v>
      </c>
    </row>
    <row r="754" spans="4:13" x14ac:dyDescent="0.2">
      <c r="D754" s="203"/>
      <c r="E754" s="224" t="str">
        <f t="shared" si="46"/>
        <v/>
      </c>
      <c r="F754" s="224" t="str">
        <f t="shared" si="45"/>
        <v/>
      </c>
      <c r="M754" s="221">
        <f t="shared" si="44"/>
        <v>4.6400000000000006</v>
      </c>
    </row>
    <row r="755" spans="4:13" x14ac:dyDescent="0.2">
      <c r="D755" s="203"/>
      <c r="E755" s="224" t="str">
        <f t="shared" si="46"/>
        <v/>
      </c>
      <c r="F755" s="224" t="str">
        <f t="shared" si="45"/>
        <v/>
      </c>
      <c r="M755" s="221">
        <f t="shared" si="44"/>
        <v>4.6400000000000006</v>
      </c>
    </row>
    <row r="756" spans="4:13" x14ac:dyDescent="0.2">
      <c r="D756" s="203"/>
      <c r="E756" s="224" t="str">
        <f t="shared" si="46"/>
        <v/>
      </c>
      <c r="F756" s="224" t="str">
        <f t="shared" si="45"/>
        <v/>
      </c>
      <c r="M756" s="221">
        <f t="shared" si="44"/>
        <v>4.6400000000000006</v>
      </c>
    </row>
    <row r="757" spans="4:13" x14ac:dyDescent="0.2">
      <c r="D757" s="203"/>
      <c r="E757" s="224" t="str">
        <f t="shared" si="46"/>
        <v/>
      </c>
      <c r="F757" s="224" t="str">
        <f t="shared" si="45"/>
        <v/>
      </c>
      <c r="M757" s="221">
        <f t="shared" si="44"/>
        <v>4.6400000000000006</v>
      </c>
    </row>
    <row r="758" spans="4:13" x14ac:dyDescent="0.2">
      <c r="D758" s="203"/>
      <c r="E758" s="224" t="str">
        <f t="shared" si="46"/>
        <v/>
      </c>
      <c r="F758" s="224" t="str">
        <f t="shared" si="45"/>
        <v/>
      </c>
      <c r="M758" s="221">
        <f t="shared" si="44"/>
        <v>4.6400000000000006</v>
      </c>
    </row>
    <row r="759" spans="4:13" x14ac:dyDescent="0.2">
      <c r="D759" s="203"/>
      <c r="E759" s="224" t="str">
        <f t="shared" si="46"/>
        <v/>
      </c>
      <c r="F759" s="224" t="str">
        <f t="shared" si="45"/>
        <v/>
      </c>
      <c r="M759" s="221">
        <f t="shared" si="44"/>
        <v>4.6400000000000006</v>
      </c>
    </row>
    <row r="760" spans="4:13" x14ac:dyDescent="0.2">
      <c r="D760" s="203"/>
      <c r="E760" s="224" t="str">
        <f t="shared" si="46"/>
        <v/>
      </c>
      <c r="F760" s="224" t="str">
        <f t="shared" si="45"/>
        <v/>
      </c>
      <c r="M760" s="221">
        <f t="shared" si="44"/>
        <v>4.6400000000000006</v>
      </c>
    </row>
    <row r="761" spans="4:13" x14ac:dyDescent="0.2">
      <c r="D761" s="203"/>
      <c r="E761" s="224" t="str">
        <f t="shared" si="46"/>
        <v/>
      </c>
      <c r="F761" s="224" t="str">
        <f t="shared" si="45"/>
        <v/>
      </c>
      <c r="M761" s="221">
        <f t="shared" si="44"/>
        <v>4.6400000000000006</v>
      </c>
    </row>
    <row r="762" spans="4:13" x14ac:dyDescent="0.2">
      <c r="D762" s="203"/>
      <c r="E762" s="224" t="str">
        <f t="shared" si="46"/>
        <v/>
      </c>
      <c r="F762" s="224" t="str">
        <f t="shared" si="45"/>
        <v/>
      </c>
      <c r="M762" s="221">
        <f t="shared" si="44"/>
        <v>4.6400000000000006</v>
      </c>
    </row>
    <row r="763" spans="4:13" x14ac:dyDescent="0.2">
      <c r="D763" s="203"/>
      <c r="E763" s="224" t="str">
        <f t="shared" si="46"/>
        <v/>
      </c>
      <c r="F763" s="224" t="str">
        <f t="shared" si="45"/>
        <v/>
      </c>
      <c r="M763" s="221">
        <f t="shared" si="44"/>
        <v>4.6400000000000006</v>
      </c>
    </row>
    <row r="764" spans="4:13" x14ac:dyDescent="0.2">
      <c r="D764" s="203"/>
      <c r="E764" s="224" t="str">
        <f t="shared" si="46"/>
        <v/>
      </c>
      <c r="F764" s="224" t="str">
        <f t="shared" si="45"/>
        <v/>
      </c>
      <c r="M764" s="221">
        <f t="shared" si="44"/>
        <v>4.6400000000000006</v>
      </c>
    </row>
    <row r="765" spans="4:13" x14ac:dyDescent="0.2">
      <c r="D765" s="203"/>
      <c r="E765" s="224" t="str">
        <f t="shared" si="46"/>
        <v/>
      </c>
      <c r="F765" s="224" t="str">
        <f t="shared" si="45"/>
        <v/>
      </c>
    </row>
    <row r="766" spans="4:13" x14ac:dyDescent="0.2">
      <c r="D766" s="203"/>
      <c r="E766" s="224" t="str">
        <f t="shared" si="46"/>
        <v/>
      </c>
      <c r="F766" s="224" t="str">
        <f t="shared" si="45"/>
        <v/>
      </c>
    </row>
    <row r="767" spans="4:13" x14ac:dyDescent="0.2">
      <c r="D767" s="203"/>
      <c r="E767" s="224" t="str">
        <f t="shared" si="46"/>
        <v/>
      </c>
      <c r="F767" s="224" t="str">
        <f t="shared" si="45"/>
        <v/>
      </c>
    </row>
    <row r="768" spans="4:13" x14ac:dyDescent="0.2">
      <c r="D768" s="203"/>
      <c r="E768" s="224" t="str">
        <f t="shared" si="46"/>
        <v/>
      </c>
      <c r="F768" s="224" t="str">
        <f t="shared" si="45"/>
        <v/>
      </c>
    </row>
    <row r="769" spans="4:6" x14ac:dyDescent="0.2">
      <c r="D769" s="203"/>
      <c r="E769" s="224" t="str">
        <f t="shared" si="46"/>
        <v/>
      </c>
      <c r="F769" s="224" t="str">
        <f t="shared" si="45"/>
        <v/>
      </c>
    </row>
    <row r="770" spans="4:6" x14ac:dyDescent="0.2">
      <c r="D770" s="203"/>
      <c r="E770" s="224" t="str">
        <f t="shared" si="46"/>
        <v/>
      </c>
      <c r="F770" s="224" t="str">
        <f t="shared" si="45"/>
        <v/>
      </c>
    </row>
    <row r="771" spans="4:6" x14ac:dyDescent="0.2">
      <c r="D771" s="203"/>
      <c r="E771" s="224" t="str">
        <f t="shared" si="46"/>
        <v/>
      </c>
      <c r="F771" s="224" t="str">
        <f t="shared" si="45"/>
        <v/>
      </c>
    </row>
    <row r="772" spans="4:6" x14ac:dyDescent="0.2">
      <c r="D772" s="203"/>
      <c r="E772" s="224" t="str">
        <f t="shared" si="46"/>
        <v/>
      </c>
      <c r="F772" s="224" t="str">
        <f t="shared" si="45"/>
        <v/>
      </c>
    </row>
    <row r="773" spans="4:6" x14ac:dyDescent="0.2">
      <c r="D773" s="203"/>
      <c r="E773" s="224" t="str">
        <f t="shared" si="46"/>
        <v/>
      </c>
      <c r="F773" s="224" t="str">
        <f t="shared" si="45"/>
        <v/>
      </c>
    </row>
    <row r="774" spans="4:6" x14ac:dyDescent="0.2">
      <c r="D774" s="203"/>
      <c r="E774" s="224" t="str">
        <f t="shared" si="46"/>
        <v/>
      </c>
      <c r="F774" s="224" t="str">
        <f t="shared" si="45"/>
        <v/>
      </c>
    </row>
    <row r="775" spans="4:6" x14ac:dyDescent="0.2">
      <c r="D775" s="203"/>
      <c r="E775" s="224" t="str">
        <f t="shared" si="46"/>
        <v/>
      </c>
      <c r="F775" s="224" t="str">
        <f t="shared" si="45"/>
        <v/>
      </c>
    </row>
    <row r="776" spans="4:6" x14ac:dyDescent="0.2">
      <c r="D776" s="203"/>
      <c r="E776" s="224" t="str">
        <f t="shared" si="46"/>
        <v/>
      </c>
      <c r="F776" s="224" t="str">
        <f t="shared" si="45"/>
        <v/>
      </c>
    </row>
    <row r="777" spans="4:6" x14ac:dyDescent="0.2">
      <c r="D777" s="203"/>
      <c r="E777" s="224" t="str">
        <f t="shared" si="46"/>
        <v/>
      </c>
      <c r="F777" s="224" t="str">
        <f t="shared" si="45"/>
        <v/>
      </c>
    </row>
    <row r="778" spans="4:6" x14ac:dyDescent="0.2">
      <c r="D778" s="203"/>
      <c r="E778" s="224" t="str">
        <f t="shared" si="46"/>
        <v/>
      </c>
      <c r="F778" s="224" t="str">
        <f t="shared" si="45"/>
        <v/>
      </c>
    </row>
    <row r="779" spans="4:6" x14ac:dyDescent="0.2">
      <c r="D779" s="203"/>
      <c r="E779" s="224" t="str">
        <f t="shared" si="46"/>
        <v/>
      </c>
      <c r="F779" s="224" t="str">
        <f t="shared" si="45"/>
        <v/>
      </c>
    </row>
    <row r="780" spans="4:6" x14ac:dyDescent="0.2">
      <c r="D780" s="203"/>
      <c r="E780" s="224" t="str">
        <f t="shared" si="46"/>
        <v/>
      </c>
      <c r="F780" s="224" t="str">
        <f t="shared" si="45"/>
        <v/>
      </c>
    </row>
    <row r="781" spans="4:6" x14ac:dyDescent="0.2">
      <c r="D781" s="203"/>
      <c r="E781" s="224" t="str">
        <f t="shared" si="46"/>
        <v/>
      </c>
      <c r="F781" s="224" t="str">
        <f t="shared" si="45"/>
        <v/>
      </c>
    </row>
    <row r="782" spans="4:6" x14ac:dyDescent="0.2">
      <c r="D782" s="203"/>
      <c r="E782" s="224" t="str">
        <f t="shared" si="46"/>
        <v/>
      </c>
      <c r="F782" s="224" t="str">
        <f t="shared" si="45"/>
        <v/>
      </c>
    </row>
    <row r="783" spans="4:6" x14ac:dyDescent="0.2">
      <c r="D783" s="203"/>
      <c r="E783" s="224" t="str">
        <f t="shared" si="46"/>
        <v/>
      </c>
      <c r="F783" s="224" t="str">
        <f t="shared" si="45"/>
        <v/>
      </c>
    </row>
    <row r="784" spans="4:6" x14ac:dyDescent="0.2">
      <c r="D784" s="203"/>
      <c r="E784" s="224" t="str">
        <f t="shared" si="46"/>
        <v/>
      </c>
      <c r="F784" s="224" t="str">
        <f t="shared" si="45"/>
        <v/>
      </c>
    </row>
    <row r="785" spans="4:6" x14ac:dyDescent="0.2">
      <c r="D785" s="203"/>
      <c r="E785" s="224" t="str">
        <f t="shared" si="46"/>
        <v/>
      </c>
      <c r="F785" s="224" t="str">
        <f t="shared" si="45"/>
        <v/>
      </c>
    </row>
    <row r="786" spans="4:6" x14ac:dyDescent="0.2">
      <c r="D786" s="203"/>
      <c r="E786" s="224" t="str">
        <f t="shared" si="46"/>
        <v/>
      </c>
      <c r="F786" s="224" t="str">
        <f t="shared" si="45"/>
        <v/>
      </c>
    </row>
    <row r="787" spans="4:6" x14ac:dyDescent="0.2">
      <c r="D787" s="203"/>
      <c r="E787" s="224" t="str">
        <f t="shared" si="46"/>
        <v/>
      </c>
      <c r="F787" s="224" t="str">
        <f t="shared" si="45"/>
        <v/>
      </c>
    </row>
    <row r="788" spans="4:6" x14ac:dyDescent="0.2">
      <c r="D788" s="203"/>
      <c r="E788" s="224" t="str">
        <f t="shared" si="46"/>
        <v/>
      </c>
      <c r="F788" s="224" t="str">
        <f t="shared" si="45"/>
        <v/>
      </c>
    </row>
    <row r="789" spans="4:6" x14ac:dyDescent="0.2">
      <c r="D789" s="203"/>
      <c r="E789" s="224" t="str">
        <f t="shared" si="46"/>
        <v/>
      </c>
      <c r="F789" s="224" t="str">
        <f t="shared" si="45"/>
        <v/>
      </c>
    </row>
    <row r="790" spans="4:6" x14ac:dyDescent="0.2">
      <c r="D790" s="203"/>
      <c r="E790" s="224" t="str">
        <f t="shared" si="46"/>
        <v/>
      </c>
      <c r="F790" s="224" t="str">
        <f t="shared" si="45"/>
        <v/>
      </c>
    </row>
    <row r="791" spans="4:6" x14ac:dyDescent="0.2">
      <c r="D791" s="203"/>
      <c r="E791" s="224" t="str">
        <f t="shared" si="46"/>
        <v/>
      </c>
      <c r="F791" s="224" t="str">
        <f t="shared" si="45"/>
        <v/>
      </c>
    </row>
    <row r="792" spans="4:6" x14ac:dyDescent="0.2">
      <c r="D792" s="203"/>
      <c r="E792" s="224" t="str">
        <f t="shared" si="46"/>
        <v/>
      </c>
      <c r="F792" s="224" t="str">
        <f t="shared" si="45"/>
        <v/>
      </c>
    </row>
    <row r="793" spans="4:6" x14ac:dyDescent="0.2">
      <c r="D793" s="203"/>
      <c r="E793" s="224" t="str">
        <f t="shared" si="46"/>
        <v/>
      </c>
      <c r="F793" s="224" t="str">
        <f t="shared" si="45"/>
        <v/>
      </c>
    </row>
    <row r="794" spans="4:6" x14ac:dyDescent="0.2">
      <c r="D794" s="203"/>
      <c r="E794" s="224" t="str">
        <f t="shared" si="46"/>
        <v/>
      </c>
      <c r="F794" s="224" t="str">
        <f t="shared" si="45"/>
        <v/>
      </c>
    </row>
    <row r="795" spans="4:6" x14ac:dyDescent="0.2">
      <c r="D795" s="203"/>
      <c r="E795" s="224" t="str">
        <f t="shared" si="46"/>
        <v/>
      </c>
      <c r="F795" s="224" t="str">
        <f t="shared" si="45"/>
        <v/>
      </c>
    </row>
    <row r="796" spans="4:6" x14ac:dyDescent="0.2">
      <c r="D796" s="203"/>
      <c r="E796" s="224" t="str">
        <f t="shared" si="46"/>
        <v/>
      </c>
      <c r="F796" s="224" t="str">
        <f t="shared" si="45"/>
        <v/>
      </c>
    </row>
    <row r="797" spans="4:6" x14ac:dyDescent="0.2">
      <c r="D797" s="203"/>
      <c r="E797" s="224" t="str">
        <f t="shared" si="46"/>
        <v/>
      </c>
      <c r="F797" s="224" t="str">
        <f t="shared" si="45"/>
        <v/>
      </c>
    </row>
    <row r="798" spans="4:6" x14ac:dyDescent="0.2">
      <c r="D798" s="203"/>
      <c r="E798" s="224" t="str">
        <f t="shared" si="46"/>
        <v/>
      </c>
      <c r="F798" s="224" t="str">
        <f t="shared" si="45"/>
        <v/>
      </c>
    </row>
    <row r="799" spans="4:6" x14ac:dyDescent="0.2">
      <c r="D799" s="203"/>
      <c r="E799" s="224" t="str">
        <f t="shared" si="46"/>
        <v/>
      </c>
      <c r="F799" s="224" t="str">
        <f t="shared" si="45"/>
        <v/>
      </c>
    </row>
    <row r="800" spans="4:6" x14ac:dyDescent="0.2">
      <c r="D800" s="203"/>
      <c r="E800" s="224" t="str">
        <f t="shared" si="46"/>
        <v/>
      </c>
      <c r="F800" s="224" t="str">
        <f t="shared" si="45"/>
        <v/>
      </c>
    </row>
    <row r="801" spans="4:6" x14ac:dyDescent="0.2">
      <c r="D801" s="203"/>
      <c r="E801" s="224" t="str">
        <f t="shared" si="46"/>
        <v/>
      </c>
      <c r="F801" s="224" t="str">
        <f t="shared" si="45"/>
        <v/>
      </c>
    </row>
    <row r="802" spans="4:6" x14ac:dyDescent="0.2">
      <c r="D802" s="203"/>
      <c r="E802" s="224" t="str">
        <f t="shared" si="46"/>
        <v/>
      </c>
      <c r="F802" s="224" t="str">
        <f t="shared" si="45"/>
        <v/>
      </c>
    </row>
    <row r="803" spans="4:6" x14ac:dyDescent="0.2">
      <c r="D803" s="203"/>
      <c r="E803" s="224" t="str">
        <f t="shared" si="46"/>
        <v/>
      </c>
      <c r="F803" s="224" t="str">
        <f t="shared" si="45"/>
        <v/>
      </c>
    </row>
    <row r="804" spans="4:6" x14ac:dyDescent="0.2">
      <c r="D804" s="203"/>
      <c r="E804" s="224" t="str">
        <f t="shared" si="46"/>
        <v/>
      </c>
      <c r="F804" s="224" t="str">
        <f t="shared" ref="F804:F867" si="47">IF(C804&gt;0,F803+E804,"")</f>
        <v/>
      </c>
    </row>
    <row r="805" spans="4:6" x14ac:dyDescent="0.2">
      <c r="D805" s="203"/>
      <c r="E805" s="224" t="str">
        <f t="shared" si="46"/>
        <v/>
      </c>
      <c r="F805" s="224" t="str">
        <f t="shared" si="47"/>
        <v/>
      </c>
    </row>
    <row r="806" spans="4:6" x14ac:dyDescent="0.2">
      <c r="D806" s="203"/>
      <c r="E806" s="224" t="str">
        <f t="shared" ref="E806:E869" si="48">IF(C806&gt;0,D806*C806,"")</f>
        <v/>
      </c>
      <c r="F806" s="224" t="str">
        <f t="shared" si="47"/>
        <v/>
      </c>
    </row>
    <row r="807" spans="4:6" x14ac:dyDescent="0.2">
      <c r="D807" s="203"/>
      <c r="E807" s="224" t="str">
        <f t="shared" si="48"/>
        <v/>
      </c>
      <c r="F807" s="224" t="str">
        <f t="shared" si="47"/>
        <v/>
      </c>
    </row>
    <row r="808" spans="4:6" x14ac:dyDescent="0.2">
      <c r="D808" s="203"/>
      <c r="E808" s="224" t="str">
        <f t="shared" si="48"/>
        <v/>
      </c>
      <c r="F808" s="224" t="str">
        <f t="shared" si="47"/>
        <v/>
      </c>
    </row>
    <row r="809" spans="4:6" x14ac:dyDescent="0.2">
      <c r="D809" s="203"/>
      <c r="E809" s="224" t="str">
        <f t="shared" si="48"/>
        <v/>
      </c>
      <c r="F809" s="224" t="str">
        <f t="shared" si="47"/>
        <v/>
      </c>
    </row>
    <row r="810" spans="4:6" x14ac:dyDescent="0.2">
      <c r="D810" s="203"/>
      <c r="E810" s="224" t="str">
        <f t="shared" si="48"/>
        <v/>
      </c>
      <c r="F810" s="224" t="str">
        <f t="shared" si="47"/>
        <v/>
      </c>
    </row>
    <row r="811" spans="4:6" x14ac:dyDescent="0.2">
      <c r="D811" s="203"/>
      <c r="E811" s="224" t="str">
        <f t="shared" si="48"/>
        <v/>
      </c>
      <c r="F811" s="224" t="str">
        <f t="shared" si="47"/>
        <v/>
      </c>
    </row>
    <row r="812" spans="4:6" x14ac:dyDescent="0.2">
      <c r="D812" s="203"/>
      <c r="E812" s="224" t="str">
        <f t="shared" si="48"/>
        <v/>
      </c>
      <c r="F812" s="224" t="str">
        <f t="shared" si="47"/>
        <v/>
      </c>
    </row>
    <row r="813" spans="4:6" x14ac:dyDescent="0.2">
      <c r="D813" s="203"/>
      <c r="E813" s="224" t="str">
        <f t="shared" si="48"/>
        <v/>
      </c>
      <c r="F813" s="224" t="str">
        <f t="shared" si="47"/>
        <v/>
      </c>
    </row>
    <row r="814" spans="4:6" x14ac:dyDescent="0.2">
      <c r="D814" s="203"/>
      <c r="E814" s="224" t="str">
        <f t="shared" si="48"/>
        <v/>
      </c>
      <c r="F814" s="224" t="str">
        <f t="shared" si="47"/>
        <v/>
      </c>
    </row>
    <row r="815" spans="4:6" x14ac:dyDescent="0.2">
      <c r="D815" s="203"/>
      <c r="E815" s="224" t="str">
        <f t="shared" si="48"/>
        <v/>
      </c>
      <c r="F815" s="224" t="str">
        <f t="shared" si="47"/>
        <v/>
      </c>
    </row>
    <row r="816" spans="4:6" x14ac:dyDescent="0.2">
      <c r="D816" s="203"/>
      <c r="E816" s="224" t="str">
        <f t="shared" si="48"/>
        <v/>
      </c>
      <c r="F816" s="224" t="str">
        <f t="shared" si="47"/>
        <v/>
      </c>
    </row>
    <row r="817" spans="4:6" x14ac:dyDescent="0.2">
      <c r="D817" s="203"/>
      <c r="E817" s="224" t="str">
        <f t="shared" si="48"/>
        <v/>
      </c>
      <c r="F817" s="224" t="str">
        <f t="shared" si="47"/>
        <v/>
      </c>
    </row>
    <row r="818" spans="4:6" x14ac:dyDescent="0.2">
      <c r="D818" s="203"/>
      <c r="E818" s="224" t="str">
        <f t="shared" si="48"/>
        <v/>
      </c>
      <c r="F818" s="224" t="str">
        <f t="shared" si="47"/>
        <v/>
      </c>
    </row>
    <row r="819" spans="4:6" x14ac:dyDescent="0.2">
      <c r="D819" s="203"/>
      <c r="E819" s="224" t="str">
        <f t="shared" si="48"/>
        <v/>
      </c>
      <c r="F819" s="224" t="str">
        <f t="shared" si="47"/>
        <v/>
      </c>
    </row>
    <row r="820" spans="4:6" x14ac:dyDescent="0.2">
      <c r="D820" s="203"/>
      <c r="E820" s="224" t="str">
        <f t="shared" si="48"/>
        <v/>
      </c>
      <c r="F820" s="224" t="str">
        <f t="shared" si="47"/>
        <v/>
      </c>
    </row>
    <row r="821" spans="4:6" x14ac:dyDescent="0.2">
      <c r="D821" s="203"/>
      <c r="E821" s="224" t="str">
        <f t="shared" si="48"/>
        <v/>
      </c>
      <c r="F821" s="224" t="str">
        <f t="shared" si="47"/>
        <v/>
      </c>
    </row>
    <row r="822" spans="4:6" x14ac:dyDescent="0.2">
      <c r="D822" s="203"/>
      <c r="E822" s="224" t="str">
        <f t="shared" si="48"/>
        <v/>
      </c>
      <c r="F822" s="224" t="str">
        <f t="shared" si="47"/>
        <v/>
      </c>
    </row>
    <row r="823" spans="4:6" x14ac:dyDescent="0.2">
      <c r="D823" s="203"/>
      <c r="E823" s="224" t="str">
        <f t="shared" si="48"/>
        <v/>
      </c>
      <c r="F823" s="224" t="str">
        <f t="shared" si="47"/>
        <v/>
      </c>
    </row>
    <row r="824" spans="4:6" x14ac:dyDescent="0.2">
      <c r="D824" s="203"/>
      <c r="E824" s="224" t="str">
        <f t="shared" si="48"/>
        <v/>
      </c>
      <c r="F824" s="224" t="str">
        <f t="shared" si="47"/>
        <v/>
      </c>
    </row>
    <row r="825" spans="4:6" x14ac:dyDescent="0.2">
      <c r="D825" s="203"/>
      <c r="E825" s="224" t="str">
        <f t="shared" si="48"/>
        <v/>
      </c>
      <c r="F825" s="224" t="str">
        <f t="shared" si="47"/>
        <v/>
      </c>
    </row>
    <row r="826" spans="4:6" x14ac:dyDescent="0.2">
      <c r="D826" s="203"/>
      <c r="E826" s="224" t="str">
        <f t="shared" si="48"/>
        <v/>
      </c>
      <c r="F826" s="224" t="str">
        <f t="shared" si="47"/>
        <v/>
      </c>
    </row>
    <row r="827" spans="4:6" x14ac:dyDescent="0.2">
      <c r="D827" s="203"/>
      <c r="E827" s="224" t="str">
        <f t="shared" si="48"/>
        <v/>
      </c>
      <c r="F827" s="224" t="str">
        <f t="shared" si="47"/>
        <v/>
      </c>
    </row>
    <row r="828" spans="4:6" x14ac:dyDescent="0.2">
      <c r="D828" s="203"/>
      <c r="E828" s="224" t="str">
        <f t="shared" si="48"/>
        <v/>
      </c>
      <c r="F828" s="224" t="str">
        <f t="shared" si="47"/>
        <v/>
      </c>
    </row>
    <row r="829" spans="4:6" x14ac:dyDescent="0.2">
      <c r="D829" s="203"/>
      <c r="E829" s="224" t="str">
        <f t="shared" si="48"/>
        <v/>
      </c>
      <c r="F829" s="224" t="str">
        <f t="shared" si="47"/>
        <v/>
      </c>
    </row>
    <row r="830" spans="4:6" x14ac:dyDescent="0.2">
      <c r="D830" s="203"/>
      <c r="E830" s="224" t="str">
        <f t="shared" si="48"/>
        <v/>
      </c>
      <c r="F830" s="224" t="str">
        <f t="shared" si="47"/>
        <v/>
      </c>
    </row>
    <row r="831" spans="4:6" x14ac:dyDescent="0.2">
      <c r="D831" s="203"/>
      <c r="E831" s="224" t="str">
        <f t="shared" si="48"/>
        <v/>
      </c>
      <c r="F831" s="224" t="str">
        <f t="shared" si="47"/>
        <v/>
      </c>
    </row>
    <row r="832" spans="4:6" x14ac:dyDescent="0.2">
      <c r="D832" s="203"/>
      <c r="E832" s="224" t="str">
        <f t="shared" si="48"/>
        <v/>
      </c>
      <c r="F832" s="224" t="str">
        <f t="shared" si="47"/>
        <v/>
      </c>
    </row>
    <row r="833" spans="4:6" x14ac:dyDescent="0.2">
      <c r="D833" s="203"/>
      <c r="E833" s="224" t="str">
        <f t="shared" si="48"/>
        <v/>
      </c>
      <c r="F833" s="224" t="str">
        <f t="shared" si="47"/>
        <v/>
      </c>
    </row>
    <row r="834" spans="4:6" x14ac:dyDescent="0.2">
      <c r="D834" s="203"/>
      <c r="E834" s="224" t="str">
        <f t="shared" si="48"/>
        <v/>
      </c>
      <c r="F834" s="224" t="str">
        <f t="shared" si="47"/>
        <v/>
      </c>
    </row>
    <row r="835" spans="4:6" x14ac:dyDescent="0.2">
      <c r="D835" s="203"/>
      <c r="E835" s="224" t="str">
        <f t="shared" si="48"/>
        <v/>
      </c>
      <c r="F835" s="224" t="str">
        <f t="shared" si="47"/>
        <v/>
      </c>
    </row>
    <row r="836" spans="4:6" x14ac:dyDescent="0.2">
      <c r="D836" s="203"/>
      <c r="E836" s="224" t="str">
        <f t="shared" si="48"/>
        <v/>
      </c>
      <c r="F836" s="224" t="str">
        <f t="shared" si="47"/>
        <v/>
      </c>
    </row>
    <row r="837" spans="4:6" x14ac:dyDescent="0.2">
      <c r="D837" s="203"/>
      <c r="E837" s="224" t="str">
        <f t="shared" si="48"/>
        <v/>
      </c>
      <c r="F837" s="224" t="str">
        <f t="shared" si="47"/>
        <v/>
      </c>
    </row>
    <row r="838" spans="4:6" x14ac:dyDescent="0.2">
      <c r="D838" s="203"/>
      <c r="E838" s="224" t="str">
        <f t="shared" si="48"/>
        <v/>
      </c>
      <c r="F838" s="224" t="str">
        <f t="shared" si="47"/>
        <v/>
      </c>
    </row>
    <row r="839" spans="4:6" x14ac:dyDescent="0.2">
      <c r="D839" s="203"/>
      <c r="E839" s="224" t="str">
        <f t="shared" si="48"/>
        <v/>
      </c>
      <c r="F839" s="224" t="str">
        <f t="shared" si="47"/>
        <v/>
      </c>
    </row>
    <row r="840" spans="4:6" x14ac:dyDescent="0.2">
      <c r="D840" s="203"/>
      <c r="E840" s="224" t="str">
        <f t="shared" si="48"/>
        <v/>
      </c>
      <c r="F840" s="224" t="str">
        <f t="shared" si="47"/>
        <v/>
      </c>
    </row>
    <row r="841" spans="4:6" x14ac:dyDescent="0.2">
      <c r="D841" s="203"/>
      <c r="E841" s="224" t="str">
        <f t="shared" si="48"/>
        <v/>
      </c>
      <c r="F841" s="224" t="str">
        <f t="shared" si="47"/>
        <v/>
      </c>
    </row>
    <row r="842" spans="4:6" x14ac:dyDescent="0.2">
      <c r="D842" s="203"/>
      <c r="E842" s="224" t="str">
        <f t="shared" si="48"/>
        <v/>
      </c>
      <c r="F842" s="224" t="str">
        <f t="shared" si="47"/>
        <v/>
      </c>
    </row>
    <row r="843" spans="4:6" x14ac:dyDescent="0.2">
      <c r="D843" s="203"/>
      <c r="E843" s="224" t="str">
        <f t="shared" si="48"/>
        <v/>
      </c>
      <c r="F843" s="224" t="str">
        <f t="shared" si="47"/>
        <v/>
      </c>
    </row>
    <row r="844" spans="4:6" x14ac:dyDescent="0.2">
      <c r="D844" s="203"/>
      <c r="E844" s="224" t="str">
        <f t="shared" si="48"/>
        <v/>
      </c>
      <c r="F844" s="224" t="str">
        <f t="shared" si="47"/>
        <v/>
      </c>
    </row>
    <row r="845" spans="4:6" x14ac:dyDescent="0.2">
      <c r="D845" s="203"/>
      <c r="E845" s="224" t="str">
        <f t="shared" si="48"/>
        <v/>
      </c>
      <c r="F845" s="224" t="str">
        <f t="shared" si="47"/>
        <v/>
      </c>
    </row>
    <row r="846" spans="4:6" x14ac:dyDescent="0.2">
      <c r="D846" s="203"/>
      <c r="E846" s="224" t="str">
        <f t="shared" si="48"/>
        <v/>
      </c>
      <c r="F846" s="224" t="str">
        <f t="shared" si="47"/>
        <v/>
      </c>
    </row>
    <row r="847" spans="4:6" x14ac:dyDescent="0.2">
      <c r="D847" s="203"/>
      <c r="E847" s="224" t="str">
        <f t="shared" si="48"/>
        <v/>
      </c>
      <c r="F847" s="224" t="str">
        <f t="shared" si="47"/>
        <v/>
      </c>
    </row>
    <row r="848" spans="4:6" x14ac:dyDescent="0.2">
      <c r="D848" s="203"/>
      <c r="E848" s="224" t="str">
        <f t="shared" si="48"/>
        <v/>
      </c>
      <c r="F848" s="224" t="str">
        <f t="shared" si="47"/>
        <v/>
      </c>
    </row>
    <row r="849" spans="4:6" x14ac:dyDescent="0.2">
      <c r="D849" s="203"/>
      <c r="E849" s="224" t="str">
        <f t="shared" si="48"/>
        <v/>
      </c>
      <c r="F849" s="224" t="str">
        <f t="shared" si="47"/>
        <v/>
      </c>
    </row>
    <row r="850" spans="4:6" x14ac:dyDescent="0.2">
      <c r="D850" s="203"/>
      <c r="E850" s="224" t="str">
        <f t="shared" si="48"/>
        <v/>
      </c>
      <c r="F850" s="224" t="str">
        <f t="shared" si="47"/>
        <v/>
      </c>
    </row>
    <row r="851" spans="4:6" x14ac:dyDescent="0.2">
      <c r="D851" s="203"/>
      <c r="E851" s="224" t="str">
        <f t="shared" si="48"/>
        <v/>
      </c>
      <c r="F851" s="224" t="str">
        <f t="shared" si="47"/>
        <v/>
      </c>
    </row>
    <row r="852" spans="4:6" x14ac:dyDescent="0.2">
      <c r="D852" s="203"/>
      <c r="E852" s="224" t="str">
        <f t="shared" si="48"/>
        <v/>
      </c>
      <c r="F852" s="224" t="str">
        <f t="shared" si="47"/>
        <v/>
      </c>
    </row>
    <row r="853" spans="4:6" x14ac:dyDescent="0.2">
      <c r="D853" s="203"/>
      <c r="E853" s="224" t="str">
        <f t="shared" si="48"/>
        <v/>
      </c>
      <c r="F853" s="224" t="str">
        <f t="shared" si="47"/>
        <v/>
      </c>
    </row>
    <row r="854" spans="4:6" x14ac:dyDescent="0.2">
      <c r="D854" s="203"/>
      <c r="E854" s="224" t="str">
        <f t="shared" si="48"/>
        <v/>
      </c>
      <c r="F854" s="224" t="str">
        <f t="shared" si="47"/>
        <v/>
      </c>
    </row>
    <row r="855" spans="4:6" x14ac:dyDescent="0.2">
      <c r="D855" s="203"/>
      <c r="E855" s="224" t="str">
        <f t="shared" si="48"/>
        <v/>
      </c>
      <c r="F855" s="224" t="str">
        <f t="shared" si="47"/>
        <v/>
      </c>
    </row>
    <row r="856" spans="4:6" x14ac:dyDescent="0.2">
      <c r="D856" s="203"/>
      <c r="E856" s="224" t="str">
        <f t="shared" si="48"/>
        <v/>
      </c>
      <c r="F856" s="224" t="str">
        <f t="shared" si="47"/>
        <v/>
      </c>
    </row>
    <row r="857" spans="4:6" x14ac:dyDescent="0.2">
      <c r="D857" s="203"/>
      <c r="E857" s="224" t="str">
        <f t="shared" si="48"/>
        <v/>
      </c>
      <c r="F857" s="224" t="str">
        <f t="shared" si="47"/>
        <v/>
      </c>
    </row>
    <row r="858" spans="4:6" x14ac:dyDescent="0.2">
      <c r="D858" s="203"/>
      <c r="E858" s="224" t="str">
        <f t="shared" si="48"/>
        <v/>
      </c>
      <c r="F858" s="224" t="str">
        <f t="shared" si="47"/>
        <v/>
      </c>
    </row>
    <row r="859" spans="4:6" x14ac:dyDescent="0.2">
      <c r="D859" s="203"/>
      <c r="E859" s="224" t="str">
        <f t="shared" si="48"/>
        <v/>
      </c>
      <c r="F859" s="224" t="str">
        <f t="shared" si="47"/>
        <v/>
      </c>
    </row>
    <row r="860" spans="4:6" x14ac:dyDescent="0.2">
      <c r="D860" s="203"/>
      <c r="E860" s="224" t="str">
        <f t="shared" si="48"/>
        <v/>
      </c>
      <c r="F860" s="224" t="str">
        <f t="shared" si="47"/>
        <v/>
      </c>
    </row>
    <row r="861" spans="4:6" x14ac:dyDescent="0.2">
      <c r="D861" s="203"/>
      <c r="E861" s="224" t="str">
        <f t="shared" si="48"/>
        <v/>
      </c>
      <c r="F861" s="224" t="str">
        <f t="shared" si="47"/>
        <v/>
      </c>
    </row>
    <row r="862" spans="4:6" x14ac:dyDescent="0.2">
      <c r="D862" s="203"/>
      <c r="E862" s="224" t="str">
        <f t="shared" si="48"/>
        <v/>
      </c>
      <c r="F862" s="224" t="str">
        <f t="shared" si="47"/>
        <v/>
      </c>
    </row>
    <row r="863" spans="4:6" x14ac:dyDescent="0.2">
      <c r="D863" s="203"/>
      <c r="E863" s="224" t="str">
        <f t="shared" si="48"/>
        <v/>
      </c>
      <c r="F863" s="224" t="str">
        <f t="shared" si="47"/>
        <v/>
      </c>
    </row>
    <row r="864" spans="4:6" x14ac:dyDescent="0.2">
      <c r="D864" s="203"/>
      <c r="E864" s="224" t="str">
        <f t="shared" si="48"/>
        <v/>
      </c>
      <c r="F864" s="224" t="str">
        <f t="shared" si="47"/>
        <v/>
      </c>
    </row>
    <row r="865" spans="4:6" x14ac:dyDescent="0.2">
      <c r="D865" s="203"/>
      <c r="E865" s="224" t="str">
        <f t="shared" si="48"/>
        <v/>
      </c>
      <c r="F865" s="224" t="str">
        <f t="shared" si="47"/>
        <v/>
      </c>
    </row>
    <row r="866" spans="4:6" x14ac:dyDescent="0.2">
      <c r="D866" s="203"/>
      <c r="E866" s="224" t="str">
        <f t="shared" si="48"/>
        <v/>
      </c>
      <c r="F866" s="224" t="str">
        <f t="shared" si="47"/>
        <v/>
      </c>
    </row>
    <row r="867" spans="4:6" x14ac:dyDescent="0.2">
      <c r="D867" s="203"/>
      <c r="E867" s="224" t="str">
        <f t="shared" si="48"/>
        <v/>
      </c>
      <c r="F867" s="224" t="str">
        <f t="shared" si="47"/>
        <v/>
      </c>
    </row>
    <row r="868" spans="4:6" x14ac:dyDescent="0.2">
      <c r="D868" s="203"/>
      <c r="E868" s="224" t="str">
        <f t="shared" si="48"/>
        <v/>
      </c>
      <c r="F868" s="224" t="str">
        <f t="shared" ref="F868:F931" si="49">IF(C868&gt;0,F867+E868,"")</f>
        <v/>
      </c>
    </row>
    <row r="869" spans="4:6" x14ac:dyDescent="0.2">
      <c r="D869" s="203"/>
      <c r="E869" s="224" t="str">
        <f t="shared" si="48"/>
        <v/>
      </c>
      <c r="F869" s="224" t="str">
        <f t="shared" si="49"/>
        <v/>
      </c>
    </row>
    <row r="870" spans="4:6" x14ac:dyDescent="0.2">
      <c r="D870" s="203"/>
      <c r="E870" s="224" t="str">
        <f t="shared" ref="E870:E933" si="50">IF(C870&gt;0,D870*C870,"")</f>
        <v/>
      </c>
      <c r="F870" s="224" t="str">
        <f t="shared" si="49"/>
        <v/>
      </c>
    </row>
    <row r="871" spans="4:6" x14ac:dyDescent="0.2">
      <c r="D871" s="203"/>
      <c r="E871" s="224" t="str">
        <f t="shared" si="50"/>
        <v/>
      </c>
      <c r="F871" s="224" t="str">
        <f t="shared" si="49"/>
        <v/>
      </c>
    </row>
    <row r="872" spans="4:6" x14ac:dyDescent="0.2">
      <c r="D872" s="203"/>
      <c r="E872" s="224" t="str">
        <f t="shared" si="50"/>
        <v/>
      </c>
      <c r="F872" s="224" t="str">
        <f t="shared" si="49"/>
        <v/>
      </c>
    </row>
    <row r="873" spans="4:6" x14ac:dyDescent="0.2">
      <c r="D873" s="203"/>
      <c r="E873" s="224" t="str">
        <f t="shared" si="50"/>
        <v/>
      </c>
      <c r="F873" s="224" t="str">
        <f t="shared" si="49"/>
        <v/>
      </c>
    </row>
    <row r="874" spans="4:6" x14ac:dyDescent="0.2">
      <c r="D874" s="203"/>
      <c r="E874" s="224" t="str">
        <f t="shared" si="50"/>
        <v/>
      </c>
      <c r="F874" s="224" t="str">
        <f t="shared" si="49"/>
        <v/>
      </c>
    </row>
    <row r="875" spans="4:6" x14ac:dyDescent="0.2">
      <c r="D875" s="203"/>
      <c r="E875" s="224" t="str">
        <f t="shared" si="50"/>
        <v/>
      </c>
      <c r="F875" s="224" t="str">
        <f t="shared" si="49"/>
        <v/>
      </c>
    </row>
    <row r="876" spans="4:6" x14ac:dyDescent="0.2">
      <c r="D876" s="203"/>
      <c r="E876" s="224" t="str">
        <f t="shared" si="50"/>
        <v/>
      </c>
      <c r="F876" s="224" t="str">
        <f t="shared" si="49"/>
        <v/>
      </c>
    </row>
    <row r="877" spans="4:6" x14ac:dyDescent="0.2">
      <c r="D877" s="203"/>
      <c r="E877" s="224" t="str">
        <f t="shared" si="50"/>
        <v/>
      </c>
      <c r="F877" s="224" t="str">
        <f t="shared" si="49"/>
        <v/>
      </c>
    </row>
    <row r="878" spans="4:6" x14ac:dyDescent="0.2">
      <c r="D878" s="203"/>
      <c r="E878" s="224" t="str">
        <f t="shared" si="50"/>
        <v/>
      </c>
      <c r="F878" s="224" t="str">
        <f t="shared" si="49"/>
        <v/>
      </c>
    </row>
    <row r="879" spans="4:6" x14ac:dyDescent="0.2">
      <c r="D879" s="203"/>
      <c r="E879" s="224" t="str">
        <f t="shared" si="50"/>
        <v/>
      </c>
      <c r="F879" s="224" t="str">
        <f t="shared" si="49"/>
        <v/>
      </c>
    </row>
    <row r="880" spans="4:6" x14ac:dyDescent="0.2">
      <c r="D880" s="203"/>
      <c r="E880" s="224" t="str">
        <f t="shared" si="50"/>
        <v/>
      </c>
      <c r="F880" s="224" t="str">
        <f t="shared" si="49"/>
        <v/>
      </c>
    </row>
    <row r="881" spans="4:6" x14ac:dyDescent="0.2">
      <c r="D881" s="203"/>
      <c r="E881" s="224" t="str">
        <f t="shared" si="50"/>
        <v/>
      </c>
      <c r="F881" s="224" t="str">
        <f t="shared" si="49"/>
        <v/>
      </c>
    </row>
    <row r="882" spans="4:6" x14ac:dyDescent="0.2">
      <c r="D882" s="203"/>
      <c r="E882" s="224" t="str">
        <f t="shared" si="50"/>
        <v/>
      </c>
      <c r="F882" s="224" t="str">
        <f t="shared" si="49"/>
        <v/>
      </c>
    </row>
    <row r="883" spans="4:6" x14ac:dyDescent="0.2">
      <c r="D883" s="203"/>
      <c r="E883" s="224" t="str">
        <f t="shared" si="50"/>
        <v/>
      </c>
      <c r="F883" s="224" t="str">
        <f t="shared" si="49"/>
        <v/>
      </c>
    </row>
    <row r="884" spans="4:6" x14ac:dyDescent="0.2">
      <c r="D884" s="203"/>
      <c r="E884" s="224" t="str">
        <f t="shared" si="50"/>
        <v/>
      </c>
      <c r="F884" s="224" t="str">
        <f t="shared" si="49"/>
        <v/>
      </c>
    </row>
    <row r="885" spans="4:6" x14ac:dyDescent="0.2">
      <c r="D885" s="203"/>
      <c r="E885" s="224" t="str">
        <f t="shared" si="50"/>
        <v/>
      </c>
      <c r="F885" s="224" t="str">
        <f t="shared" si="49"/>
        <v/>
      </c>
    </row>
    <row r="886" spans="4:6" x14ac:dyDescent="0.2">
      <c r="D886" s="203"/>
      <c r="E886" s="224" t="str">
        <f t="shared" si="50"/>
        <v/>
      </c>
      <c r="F886" s="224" t="str">
        <f t="shared" si="49"/>
        <v/>
      </c>
    </row>
    <row r="887" spans="4:6" x14ac:dyDescent="0.2">
      <c r="D887" s="203"/>
      <c r="E887" s="224" t="str">
        <f t="shared" si="50"/>
        <v/>
      </c>
      <c r="F887" s="224" t="str">
        <f t="shared" si="49"/>
        <v/>
      </c>
    </row>
    <row r="888" spans="4:6" x14ac:dyDescent="0.2">
      <c r="D888" s="203"/>
      <c r="E888" s="224" t="str">
        <f t="shared" si="50"/>
        <v/>
      </c>
      <c r="F888" s="224" t="str">
        <f t="shared" si="49"/>
        <v/>
      </c>
    </row>
    <row r="889" spans="4:6" x14ac:dyDescent="0.2">
      <c r="D889" s="203"/>
      <c r="E889" s="224" t="str">
        <f t="shared" si="50"/>
        <v/>
      </c>
      <c r="F889" s="224" t="str">
        <f t="shared" si="49"/>
        <v/>
      </c>
    </row>
    <row r="890" spans="4:6" x14ac:dyDescent="0.2">
      <c r="D890" s="203"/>
      <c r="E890" s="224" t="str">
        <f t="shared" si="50"/>
        <v/>
      </c>
      <c r="F890" s="224" t="str">
        <f t="shared" si="49"/>
        <v/>
      </c>
    </row>
    <row r="891" spans="4:6" x14ac:dyDescent="0.2">
      <c r="D891" s="203"/>
      <c r="E891" s="224" t="str">
        <f t="shared" si="50"/>
        <v/>
      </c>
      <c r="F891" s="224" t="str">
        <f t="shared" si="49"/>
        <v/>
      </c>
    </row>
    <row r="892" spans="4:6" x14ac:dyDescent="0.2">
      <c r="D892" s="203"/>
      <c r="E892" s="224" t="str">
        <f t="shared" si="50"/>
        <v/>
      </c>
      <c r="F892" s="224" t="str">
        <f t="shared" si="49"/>
        <v/>
      </c>
    </row>
    <row r="893" spans="4:6" x14ac:dyDescent="0.2">
      <c r="D893" s="203"/>
      <c r="E893" s="224" t="str">
        <f t="shared" si="50"/>
        <v/>
      </c>
      <c r="F893" s="224" t="str">
        <f t="shared" si="49"/>
        <v/>
      </c>
    </row>
    <row r="894" spans="4:6" x14ac:dyDescent="0.2">
      <c r="D894" s="203"/>
      <c r="E894" s="224" t="str">
        <f t="shared" si="50"/>
        <v/>
      </c>
      <c r="F894" s="224" t="str">
        <f t="shared" si="49"/>
        <v/>
      </c>
    </row>
    <row r="895" spans="4:6" x14ac:dyDescent="0.2">
      <c r="D895" s="203"/>
      <c r="E895" s="224" t="str">
        <f t="shared" si="50"/>
        <v/>
      </c>
      <c r="F895" s="224" t="str">
        <f t="shared" si="49"/>
        <v/>
      </c>
    </row>
    <row r="896" spans="4:6" x14ac:dyDescent="0.2">
      <c r="D896" s="203"/>
      <c r="E896" s="224" t="str">
        <f t="shared" si="50"/>
        <v/>
      </c>
      <c r="F896" s="224" t="str">
        <f t="shared" si="49"/>
        <v/>
      </c>
    </row>
    <row r="897" spans="4:6" x14ac:dyDescent="0.2">
      <c r="D897" s="203"/>
      <c r="E897" s="224" t="str">
        <f t="shared" si="50"/>
        <v/>
      </c>
      <c r="F897" s="224" t="str">
        <f t="shared" si="49"/>
        <v/>
      </c>
    </row>
    <row r="898" spans="4:6" x14ac:dyDescent="0.2">
      <c r="D898" s="203"/>
      <c r="E898" s="224" t="str">
        <f t="shared" si="50"/>
        <v/>
      </c>
      <c r="F898" s="224" t="str">
        <f t="shared" si="49"/>
        <v/>
      </c>
    </row>
    <row r="899" spans="4:6" x14ac:dyDescent="0.2">
      <c r="D899" s="203"/>
      <c r="E899" s="224" t="str">
        <f t="shared" si="50"/>
        <v/>
      </c>
      <c r="F899" s="224" t="str">
        <f t="shared" si="49"/>
        <v/>
      </c>
    </row>
    <row r="900" spans="4:6" x14ac:dyDescent="0.2">
      <c r="D900" s="203"/>
      <c r="E900" s="224" t="str">
        <f t="shared" si="50"/>
        <v/>
      </c>
      <c r="F900" s="224" t="str">
        <f t="shared" si="49"/>
        <v/>
      </c>
    </row>
    <row r="901" spans="4:6" x14ac:dyDescent="0.2">
      <c r="D901" s="203"/>
      <c r="E901" s="224" t="str">
        <f t="shared" si="50"/>
        <v/>
      </c>
      <c r="F901" s="224" t="str">
        <f t="shared" si="49"/>
        <v/>
      </c>
    </row>
    <row r="902" spans="4:6" x14ac:dyDescent="0.2">
      <c r="D902" s="203"/>
      <c r="E902" s="224" t="str">
        <f t="shared" si="50"/>
        <v/>
      </c>
      <c r="F902" s="224" t="str">
        <f t="shared" si="49"/>
        <v/>
      </c>
    </row>
    <row r="903" spans="4:6" x14ac:dyDescent="0.2">
      <c r="D903" s="203"/>
      <c r="E903" s="224" t="str">
        <f t="shared" si="50"/>
        <v/>
      </c>
      <c r="F903" s="224" t="str">
        <f t="shared" si="49"/>
        <v/>
      </c>
    </row>
    <row r="904" spans="4:6" x14ac:dyDescent="0.2">
      <c r="D904" s="203"/>
      <c r="E904" s="224" t="str">
        <f t="shared" si="50"/>
        <v/>
      </c>
      <c r="F904" s="224" t="str">
        <f t="shared" si="49"/>
        <v/>
      </c>
    </row>
    <row r="905" spans="4:6" x14ac:dyDescent="0.2">
      <c r="D905" s="203"/>
      <c r="E905" s="224" t="str">
        <f t="shared" si="50"/>
        <v/>
      </c>
      <c r="F905" s="224" t="str">
        <f t="shared" si="49"/>
        <v/>
      </c>
    </row>
    <row r="906" spans="4:6" x14ac:dyDescent="0.2">
      <c r="D906" s="203"/>
      <c r="E906" s="224" t="str">
        <f t="shared" si="50"/>
        <v/>
      </c>
      <c r="F906" s="224" t="str">
        <f t="shared" si="49"/>
        <v/>
      </c>
    </row>
    <row r="907" spans="4:6" x14ac:dyDescent="0.2">
      <c r="D907" s="203"/>
      <c r="E907" s="224" t="str">
        <f t="shared" si="50"/>
        <v/>
      </c>
      <c r="F907" s="224" t="str">
        <f t="shared" si="49"/>
        <v/>
      </c>
    </row>
    <row r="908" spans="4:6" x14ac:dyDescent="0.2">
      <c r="D908" s="203"/>
      <c r="E908" s="224" t="str">
        <f t="shared" si="50"/>
        <v/>
      </c>
      <c r="F908" s="224" t="str">
        <f t="shared" si="49"/>
        <v/>
      </c>
    </row>
    <row r="909" spans="4:6" x14ac:dyDescent="0.2">
      <c r="D909" s="203"/>
      <c r="E909" s="224" t="str">
        <f t="shared" si="50"/>
        <v/>
      </c>
      <c r="F909" s="224" t="str">
        <f t="shared" si="49"/>
        <v/>
      </c>
    </row>
    <row r="910" spans="4:6" x14ac:dyDescent="0.2">
      <c r="D910" s="203"/>
      <c r="E910" s="224" t="str">
        <f t="shared" si="50"/>
        <v/>
      </c>
      <c r="F910" s="224" t="str">
        <f t="shared" si="49"/>
        <v/>
      </c>
    </row>
    <row r="911" spans="4:6" x14ac:dyDescent="0.2">
      <c r="D911" s="203"/>
      <c r="E911" s="224" t="str">
        <f t="shared" si="50"/>
        <v/>
      </c>
      <c r="F911" s="224" t="str">
        <f t="shared" si="49"/>
        <v/>
      </c>
    </row>
    <row r="912" spans="4:6" x14ac:dyDescent="0.2">
      <c r="D912" s="203"/>
      <c r="E912" s="224" t="str">
        <f t="shared" si="50"/>
        <v/>
      </c>
      <c r="F912" s="224" t="str">
        <f t="shared" si="49"/>
        <v/>
      </c>
    </row>
    <row r="913" spans="4:6" x14ac:dyDescent="0.2">
      <c r="D913" s="203"/>
      <c r="E913" s="224" t="str">
        <f t="shared" si="50"/>
        <v/>
      </c>
      <c r="F913" s="224" t="str">
        <f t="shared" si="49"/>
        <v/>
      </c>
    </row>
    <row r="914" spans="4:6" x14ac:dyDescent="0.2">
      <c r="D914" s="203"/>
      <c r="E914" s="224" t="str">
        <f t="shared" si="50"/>
        <v/>
      </c>
      <c r="F914" s="224" t="str">
        <f t="shared" si="49"/>
        <v/>
      </c>
    </row>
    <row r="915" spans="4:6" x14ac:dyDescent="0.2">
      <c r="D915" s="203"/>
      <c r="E915" s="224" t="str">
        <f t="shared" si="50"/>
        <v/>
      </c>
      <c r="F915" s="224" t="str">
        <f t="shared" si="49"/>
        <v/>
      </c>
    </row>
    <row r="916" spans="4:6" x14ac:dyDescent="0.2">
      <c r="D916" s="203"/>
      <c r="E916" s="224" t="str">
        <f t="shared" si="50"/>
        <v/>
      </c>
      <c r="F916" s="224" t="str">
        <f t="shared" si="49"/>
        <v/>
      </c>
    </row>
    <row r="917" spans="4:6" x14ac:dyDescent="0.2">
      <c r="D917" s="203"/>
      <c r="E917" s="224" t="str">
        <f t="shared" si="50"/>
        <v/>
      </c>
      <c r="F917" s="224" t="str">
        <f t="shared" si="49"/>
        <v/>
      </c>
    </row>
    <row r="918" spans="4:6" x14ac:dyDescent="0.2">
      <c r="D918" s="203"/>
      <c r="E918" s="224" t="str">
        <f t="shared" si="50"/>
        <v/>
      </c>
      <c r="F918" s="224" t="str">
        <f t="shared" si="49"/>
        <v/>
      </c>
    </row>
    <row r="919" spans="4:6" x14ac:dyDescent="0.2">
      <c r="D919" s="203"/>
      <c r="E919" s="224" t="str">
        <f t="shared" si="50"/>
        <v/>
      </c>
      <c r="F919" s="224" t="str">
        <f t="shared" si="49"/>
        <v/>
      </c>
    </row>
    <row r="920" spans="4:6" x14ac:dyDescent="0.2">
      <c r="D920" s="203"/>
      <c r="E920" s="224" t="str">
        <f t="shared" si="50"/>
        <v/>
      </c>
      <c r="F920" s="224" t="str">
        <f t="shared" si="49"/>
        <v/>
      </c>
    </row>
    <row r="921" spans="4:6" x14ac:dyDescent="0.2">
      <c r="D921" s="203"/>
      <c r="E921" s="224" t="str">
        <f t="shared" si="50"/>
        <v/>
      </c>
      <c r="F921" s="224" t="str">
        <f t="shared" si="49"/>
        <v/>
      </c>
    </row>
    <row r="922" spans="4:6" x14ac:dyDescent="0.2">
      <c r="D922" s="203"/>
      <c r="E922" s="224" t="str">
        <f t="shared" si="50"/>
        <v/>
      </c>
      <c r="F922" s="224" t="str">
        <f t="shared" si="49"/>
        <v/>
      </c>
    </row>
    <row r="923" spans="4:6" x14ac:dyDescent="0.2">
      <c r="D923" s="203"/>
      <c r="E923" s="224" t="str">
        <f t="shared" si="50"/>
        <v/>
      </c>
      <c r="F923" s="224" t="str">
        <f t="shared" si="49"/>
        <v/>
      </c>
    </row>
    <row r="924" spans="4:6" x14ac:dyDescent="0.2">
      <c r="D924" s="203"/>
      <c r="E924" s="224" t="str">
        <f t="shared" si="50"/>
        <v/>
      </c>
      <c r="F924" s="224" t="str">
        <f t="shared" si="49"/>
        <v/>
      </c>
    </row>
    <row r="925" spans="4:6" x14ac:dyDescent="0.2">
      <c r="D925" s="203"/>
      <c r="E925" s="224" t="str">
        <f t="shared" si="50"/>
        <v/>
      </c>
      <c r="F925" s="224" t="str">
        <f t="shared" si="49"/>
        <v/>
      </c>
    </row>
    <row r="926" spans="4:6" x14ac:dyDescent="0.2">
      <c r="D926" s="203"/>
      <c r="E926" s="224" t="str">
        <f t="shared" si="50"/>
        <v/>
      </c>
      <c r="F926" s="224" t="str">
        <f t="shared" si="49"/>
        <v/>
      </c>
    </row>
    <row r="927" spans="4:6" x14ac:dyDescent="0.2">
      <c r="D927" s="203"/>
      <c r="E927" s="224" t="str">
        <f t="shared" si="50"/>
        <v/>
      </c>
      <c r="F927" s="224" t="str">
        <f t="shared" si="49"/>
        <v/>
      </c>
    </row>
    <row r="928" spans="4:6" x14ac:dyDescent="0.2">
      <c r="D928" s="203"/>
      <c r="E928" s="224" t="str">
        <f t="shared" si="50"/>
        <v/>
      </c>
      <c r="F928" s="224" t="str">
        <f t="shared" si="49"/>
        <v/>
      </c>
    </row>
    <row r="929" spans="4:6" x14ac:dyDescent="0.2">
      <c r="D929" s="203"/>
      <c r="E929" s="224" t="str">
        <f t="shared" si="50"/>
        <v/>
      </c>
      <c r="F929" s="224" t="str">
        <f t="shared" si="49"/>
        <v/>
      </c>
    </row>
    <row r="930" spans="4:6" x14ac:dyDescent="0.2">
      <c r="D930" s="203"/>
      <c r="E930" s="224" t="str">
        <f t="shared" si="50"/>
        <v/>
      </c>
      <c r="F930" s="224" t="str">
        <f t="shared" si="49"/>
        <v/>
      </c>
    </row>
    <row r="931" spans="4:6" x14ac:dyDescent="0.2">
      <c r="D931" s="203"/>
      <c r="E931" s="224" t="str">
        <f t="shared" si="50"/>
        <v/>
      </c>
      <c r="F931" s="224" t="str">
        <f t="shared" si="49"/>
        <v/>
      </c>
    </row>
    <row r="932" spans="4:6" x14ac:dyDescent="0.2">
      <c r="D932" s="203"/>
      <c r="E932" s="224" t="str">
        <f t="shared" si="50"/>
        <v/>
      </c>
      <c r="F932" s="224" t="str">
        <f t="shared" ref="F932:F995" si="51">IF(C932&gt;0,F931+E932,"")</f>
        <v/>
      </c>
    </row>
    <row r="933" spans="4:6" x14ac:dyDescent="0.2">
      <c r="D933" s="203"/>
      <c r="E933" s="224" t="str">
        <f t="shared" si="50"/>
        <v/>
      </c>
      <c r="F933" s="224" t="str">
        <f t="shared" si="51"/>
        <v/>
      </c>
    </row>
    <row r="934" spans="4:6" x14ac:dyDescent="0.2">
      <c r="D934" s="203"/>
      <c r="E934" s="224" t="str">
        <f t="shared" ref="E934:E997" si="52">IF(C934&gt;0,D934*C934,"")</f>
        <v/>
      </c>
      <c r="F934" s="224" t="str">
        <f t="shared" si="51"/>
        <v/>
      </c>
    </row>
    <row r="935" spans="4:6" x14ac:dyDescent="0.2">
      <c r="D935" s="203"/>
      <c r="E935" s="224" t="str">
        <f t="shared" si="52"/>
        <v/>
      </c>
      <c r="F935" s="224" t="str">
        <f t="shared" si="51"/>
        <v/>
      </c>
    </row>
    <row r="936" spans="4:6" x14ac:dyDescent="0.2">
      <c r="D936" s="203"/>
      <c r="E936" s="224" t="str">
        <f t="shared" si="52"/>
        <v/>
      </c>
      <c r="F936" s="224" t="str">
        <f t="shared" si="51"/>
        <v/>
      </c>
    </row>
    <row r="937" spans="4:6" x14ac:dyDescent="0.2">
      <c r="D937" s="203"/>
      <c r="E937" s="224" t="str">
        <f t="shared" si="52"/>
        <v/>
      </c>
      <c r="F937" s="224" t="str">
        <f t="shared" si="51"/>
        <v/>
      </c>
    </row>
    <row r="938" spans="4:6" x14ac:dyDescent="0.2">
      <c r="D938" s="203"/>
      <c r="E938" s="224" t="str">
        <f t="shared" si="52"/>
        <v/>
      </c>
      <c r="F938" s="224" t="str">
        <f t="shared" si="51"/>
        <v/>
      </c>
    </row>
    <row r="939" spans="4:6" x14ac:dyDescent="0.2">
      <c r="D939" s="203"/>
      <c r="E939" s="224" t="str">
        <f t="shared" si="52"/>
        <v/>
      </c>
      <c r="F939" s="224" t="str">
        <f t="shared" si="51"/>
        <v/>
      </c>
    </row>
    <row r="940" spans="4:6" x14ac:dyDescent="0.2">
      <c r="D940" s="203"/>
      <c r="E940" s="224" t="str">
        <f t="shared" si="52"/>
        <v/>
      </c>
      <c r="F940" s="224" t="str">
        <f t="shared" si="51"/>
        <v/>
      </c>
    </row>
    <row r="941" spans="4:6" x14ac:dyDescent="0.2">
      <c r="D941" s="203"/>
      <c r="E941" s="224" t="str">
        <f t="shared" si="52"/>
        <v/>
      </c>
      <c r="F941" s="224" t="str">
        <f t="shared" si="51"/>
        <v/>
      </c>
    </row>
    <row r="942" spans="4:6" x14ac:dyDescent="0.2">
      <c r="D942" s="203"/>
      <c r="E942" s="224" t="str">
        <f t="shared" si="52"/>
        <v/>
      </c>
      <c r="F942" s="224" t="str">
        <f t="shared" si="51"/>
        <v/>
      </c>
    </row>
    <row r="943" spans="4:6" x14ac:dyDescent="0.2">
      <c r="D943" s="203"/>
      <c r="E943" s="224" t="str">
        <f t="shared" si="52"/>
        <v/>
      </c>
      <c r="F943" s="224" t="str">
        <f t="shared" si="51"/>
        <v/>
      </c>
    </row>
    <row r="944" spans="4:6" x14ac:dyDescent="0.2">
      <c r="D944" s="203"/>
      <c r="E944" s="224" t="str">
        <f t="shared" si="52"/>
        <v/>
      </c>
      <c r="F944" s="224" t="str">
        <f t="shared" si="51"/>
        <v/>
      </c>
    </row>
    <row r="945" spans="4:6" x14ac:dyDescent="0.2">
      <c r="D945" s="203"/>
      <c r="E945" s="224" t="str">
        <f t="shared" si="52"/>
        <v/>
      </c>
      <c r="F945" s="224" t="str">
        <f t="shared" si="51"/>
        <v/>
      </c>
    </row>
    <row r="946" spans="4:6" x14ac:dyDescent="0.2">
      <c r="D946" s="203"/>
      <c r="E946" s="224" t="str">
        <f t="shared" si="52"/>
        <v/>
      </c>
      <c r="F946" s="224" t="str">
        <f t="shared" si="51"/>
        <v/>
      </c>
    </row>
    <row r="947" spans="4:6" x14ac:dyDescent="0.2">
      <c r="D947" s="203"/>
      <c r="E947" s="224" t="str">
        <f t="shared" si="52"/>
        <v/>
      </c>
      <c r="F947" s="224" t="str">
        <f t="shared" si="51"/>
        <v/>
      </c>
    </row>
    <row r="948" spans="4:6" x14ac:dyDescent="0.2">
      <c r="D948" s="203"/>
      <c r="E948" s="224" t="str">
        <f t="shared" si="52"/>
        <v/>
      </c>
      <c r="F948" s="224" t="str">
        <f t="shared" si="51"/>
        <v/>
      </c>
    </row>
    <row r="949" spans="4:6" x14ac:dyDescent="0.2">
      <c r="D949" s="203"/>
      <c r="E949" s="224" t="str">
        <f t="shared" si="52"/>
        <v/>
      </c>
      <c r="F949" s="224" t="str">
        <f t="shared" si="51"/>
        <v/>
      </c>
    </row>
    <row r="950" spans="4:6" x14ac:dyDescent="0.2">
      <c r="D950" s="203"/>
      <c r="E950" s="224" t="str">
        <f t="shared" si="52"/>
        <v/>
      </c>
      <c r="F950" s="224" t="str">
        <f t="shared" si="51"/>
        <v/>
      </c>
    </row>
    <row r="951" spans="4:6" x14ac:dyDescent="0.2">
      <c r="D951" s="203"/>
      <c r="E951" s="224" t="str">
        <f t="shared" si="52"/>
        <v/>
      </c>
      <c r="F951" s="224" t="str">
        <f t="shared" si="51"/>
        <v/>
      </c>
    </row>
    <row r="952" spans="4:6" x14ac:dyDescent="0.2">
      <c r="D952" s="203"/>
      <c r="E952" s="224" t="str">
        <f t="shared" si="52"/>
        <v/>
      </c>
      <c r="F952" s="224" t="str">
        <f t="shared" si="51"/>
        <v/>
      </c>
    </row>
    <row r="953" spans="4:6" x14ac:dyDescent="0.2">
      <c r="D953" s="203"/>
      <c r="E953" s="224" t="str">
        <f t="shared" si="52"/>
        <v/>
      </c>
      <c r="F953" s="224" t="str">
        <f t="shared" si="51"/>
        <v/>
      </c>
    </row>
    <row r="954" spans="4:6" x14ac:dyDescent="0.2">
      <c r="D954" s="203"/>
      <c r="E954" s="224" t="str">
        <f t="shared" si="52"/>
        <v/>
      </c>
      <c r="F954" s="224" t="str">
        <f t="shared" si="51"/>
        <v/>
      </c>
    </row>
    <row r="955" spans="4:6" x14ac:dyDescent="0.2">
      <c r="D955" s="203"/>
      <c r="E955" s="224" t="str">
        <f t="shared" si="52"/>
        <v/>
      </c>
      <c r="F955" s="224" t="str">
        <f t="shared" si="51"/>
        <v/>
      </c>
    </row>
    <row r="956" spans="4:6" x14ac:dyDescent="0.2">
      <c r="D956" s="203"/>
      <c r="E956" s="224" t="str">
        <f t="shared" si="52"/>
        <v/>
      </c>
      <c r="F956" s="224" t="str">
        <f t="shared" si="51"/>
        <v/>
      </c>
    </row>
    <row r="957" spans="4:6" x14ac:dyDescent="0.2">
      <c r="D957" s="203"/>
      <c r="E957" s="224" t="str">
        <f t="shared" si="52"/>
        <v/>
      </c>
      <c r="F957" s="224" t="str">
        <f t="shared" si="51"/>
        <v/>
      </c>
    </row>
    <row r="958" spans="4:6" x14ac:dyDescent="0.2">
      <c r="D958" s="203"/>
      <c r="E958" s="224" t="str">
        <f t="shared" si="52"/>
        <v/>
      </c>
      <c r="F958" s="224" t="str">
        <f t="shared" si="51"/>
        <v/>
      </c>
    </row>
    <row r="959" spans="4:6" x14ac:dyDescent="0.2">
      <c r="D959" s="203"/>
      <c r="E959" s="224" t="str">
        <f t="shared" si="52"/>
        <v/>
      </c>
      <c r="F959" s="224" t="str">
        <f t="shared" si="51"/>
        <v/>
      </c>
    </row>
    <row r="960" spans="4:6" x14ac:dyDescent="0.2">
      <c r="D960" s="203"/>
      <c r="E960" s="224" t="str">
        <f t="shared" si="52"/>
        <v/>
      </c>
      <c r="F960" s="224" t="str">
        <f t="shared" si="51"/>
        <v/>
      </c>
    </row>
    <row r="961" spans="4:6" x14ac:dyDescent="0.2">
      <c r="D961" s="203"/>
      <c r="E961" s="224" t="str">
        <f t="shared" si="52"/>
        <v/>
      </c>
      <c r="F961" s="224" t="str">
        <f t="shared" si="51"/>
        <v/>
      </c>
    </row>
    <row r="962" spans="4:6" x14ac:dyDescent="0.2">
      <c r="D962" s="203"/>
      <c r="E962" s="224" t="str">
        <f t="shared" si="52"/>
        <v/>
      </c>
      <c r="F962" s="224" t="str">
        <f t="shared" si="51"/>
        <v/>
      </c>
    </row>
    <row r="963" spans="4:6" x14ac:dyDescent="0.2">
      <c r="D963" s="203"/>
      <c r="E963" s="224" t="str">
        <f t="shared" si="52"/>
        <v/>
      </c>
      <c r="F963" s="224" t="str">
        <f t="shared" si="51"/>
        <v/>
      </c>
    </row>
    <row r="964" spans="4:6" x14ac:dyDescent="0.2">
      <c r="D964" s="203"/>
      <c r="E964" s="224" t="str">
        <f t="shared" si="52"/>
        <v/>
      </c>
      <c r="F964" s="224" t="str">
        <f t="shared" si="51"/>
        <v/>
      </c>
    </row>
    <row r="965" spans="4:6" x14ac:dyDescent="0.2">
      <c r="D965" s="203"/>
      <c r="E965" s="224" t="str">
        <f t="shared" si="52"/>
        <v/>
      </c>
      <c r="F965" s="224" t="str">
        <f t="shared" si="51"/>
        <v/>
      </c>
    </row>
    <row r="966" spans="4:6" x14ac:dyDescent="0.2">
      <c r="D966" s="203"/>
      <c r="E966" s="224" t="str">
        <f t="shared" si="52"/>
        <v/>
      </c>
      <c r="F966" s="224" t="str">
        <f t="shared" si="51"/>
        <v/>
      </c>
    </row>
    <row r="967" spans="4:6" x14ac:dyDescent="0.2">
      <c r="D967" s="203"/>
      <c r="E967" s="224" t="str">
        <f t="shared" si="52"/>
        <v/>
      </c>
      <c r="F967" s="224" t="str">
        <f t="shared" si="51"/>
        <v/>
      </c>
    </row>
    <row r="968" spans="4:6" x14ac:dyDescent="0.2">
      <c r="D968" s="203"/>
      <c r="E968" s="224" t="str">
        <f t="shared" si="52"/>
        <v/>
      </c>
      <c r="F968" s="224" t="str">
        <f t="shared" si="51"/>
        <v/>
      </c>
    </row>
    <row r="969" spans="4:6" x14ac:dyDescent="0.2">
      <c r="D969" s="203"/>
      <c r="E969" s="224" t="str">
        <f t="shared" si="52"/>
        <v/>
      </c>
      <c r="F969" s="224" t="str">
        <f t="shared" si="51"/>
        <v/>
      </c>
    </row>
    <row r="970" spans="4:6" x14ac:dyDescent="0.2">
      <c r="D970" s="203"/>
      <c r="E970" s="224" t="str">
        <f t="shared" si="52"/>
        <v/>
      </c>
      <c r="F970" s="224" t="str">
        <f t="shared" si="51"/>
        <v/>
      </c>
    </row>
    <row r="971" spans="4:6" x14ac:dyDescent="0.2">
      <c r="D971" s="203"/>
      <c r="E971" s="224" t="str">
        <f t="shared" si="52"/>
        <v/>
      </c>
      <c r="F971" s="224" t="str">
        <f t="shared" si="51"/>
        <v/>
      </c>
    </row>
    <row r="972" spans="4:6" x14ac:dyDescent="0.2">
      <c r="D972" s="203"/>
      <c r="E972" s="224" t="str">
        <f t="shared" si="52"/>
        <v/>
      </c>
      <c r="F972" s="224" t="str">
        <f t="shared" si="51"/>
        <v/>
      </c>
    </row>
    <row r="973" spans="4:6" x14ac:dyDescent="0.2">
      <c r="D973" s="203"/>
      <c r="E973" s="224" t="str">
        <f t="shared" si="52"/>
        <v/>
      </c>
      <c r="F973" s="224" t="str">
        <f t="shared" si="51"/>
        <v/>
      </c>
    </row>
    <row r="974" spans="4:6" x14ac:dyDescent="0.2">
      <c r="D974" s="203"/>
      <c r="E974" s="224" t="str">
        <f t="shared" si="52"/>
        <v/>
      </c>
      <c r="F974" s="224" t="str">
        <f t="shared" si="51"/>
        <v/>
      </c>
    </row>
    <row r="975" spans="4:6" x14ac:dyDescent="0.2">
      <c r="D975" s="203"/>
      <c r="E975" s="224" t="str">
        <f t="shared" si="52"/>
        <v/>
      </c>
      <c r="F975" s="224" t="str">
        <f t="shared" si="51"/>
        <v/>
      </c>
    </row>
    <row r="976" spans="4:6" x14ac:dyDescent="0.2">
      <c r="D976" s="203"/>
      <c r="E976" s="224" t="str">
        <f t="shared" si="52"/>
        <v/>
      </c>
      <c r="F976" s="224" t="str">
        <f t="shared" si="51"/>
        <v/>
      </c>
    </row>
    <row r="977" spans="4:6" x14ac:dyDescent="0.2">
      <c r="D977" s="203"/>
      <c r="E977" s="224" t="str">
        <f t="shared" si="52"/>
        <v/>
      </c>
      <c r="F977" s="224" t="str">
        <f t="shared" si="51"/>
        <v/>
      </c>
    </row>
    <row r="978" spans="4:6" x14ac:dyDescent="0.2">
      <c r="D978" s="203"/>
      <c r="E978" s="224" t="str">
        <f t="shared" si="52"/>
        <v/>
      </c>
      <c r="F978" s="224" t="str">
        <f t="shared" si="51"/>
        <v/>
      </c>
    </row>
    <row r="979" spans="4:6" x14ac:dyDescent="0.2">
      <c r="D979" s="203"/>
      <c r="E979" s="224" t="str">
        <f t="shared" si="52"/>
        <v/>
      </c>
      <c r="F979" s="224" t="str">
        <f t="shared" si="51"/>
        <v/>
      </c>
    </row>
    <row r="980" spans="4:6" x14ac:dyDescent="0.2">
      <c r="D980" s="203"/>
      <c r="E980" s="224" t="str">
        <f t="shared" si="52"/>
        <v/>
      </c>
      <c r="F980" s="224" t="str">
        <f t="shared" si="51"/>
        <v/>
      </c>
    </row>
    <row r="981" spans="4:6" x14ac:dyDescent="0.2">
      <c r="D981" s="203"/>
      <c r="E981" s="224" t="str">
        <f t="shared" si="52"/>
        <v/>
      </c>
      <c r="F981" s="224" t="str">
        <f t="shared" si="51"/>
        <v/>
      </c>
    </row>
    <row r="982" spans="4:6" x14ac:dyDescent="0.2">
      <c r="D982" s="203"/>
      <c r="E982" s="224" t="str">
        <f t="shared" si="52"/>
        <v/>
      </c>
      <c r="F982" s="224" t="str">
        <f t="shared" si="51"/>
        <v/>
      </c>
    </row>
    <row r="983" spans="4:6" x14ac:dyDescent="0.2">
      <c r="D983" s="203"/>
      <c r="E983" s="224" t="str">
        <f t="shared" si="52"/>
        <v/>
      </c>
      <c r="F983" s="224" t="str">
        <f t="shared" si="51"/>
        <v/>
      </c>
    </row>
    <row r="984" spans="4:6" x14ac:dyDescent="0.2">
      <c r="D984" s="203"/>
      <c r="E984" s="224" t="str">
        <f t="shared" si="52"/>
        <v/>
      </c>
      <c r="F984" s="224" t="str">
        <f t="shared" si="51"/>
        <v/>
      </c>
    </row>
    <row r="985" spans="4:6" x14ac:dyDescent="0.2">
      <c r="D985" s="203"/>
      <c r="E985" s="224" t="str">
        <f t="shared" si="52"/>
        <v/>
      </c>
      <c r="F985" s="224" t="str">
        <f t="shared" si="51"/>
        <v/>
      </c>
    </row>
    <row r="986" spans="4:6" x14ac:dyDescent="0.2">
      <c r="D986" s="203"/>
      <c r="E986" s="224" t="str">
        <f t="shared" si="52"/>
        <v/>
      </c>
      <c r="F986" s="224" t="str">
        <f t="shared" si="51"/>
        <v/>
      </c>
    </row>
    <row r="987" spans="4:6" x14ac:dyDescent="0.2">
      <c r="D987" s="203"/>
      <c r="E987" s="224" t="str">
        <f t="shared" si="52"/>
        <v/>
      </c>
      <c r="F987" s="224" t="str">
        <f t="shared" si="51"/>
        <v/>
      </c>
    </row>
    <row r="988" spans="4:6" x14ac:dyDescent="0.2">
      <c r="D988" s="203"/>
      <c r="E988" s="224" t="str">
        <f t="shared" si="52"/>
        <v/>
      </c>
      <c r="F988" s="224" t="str">
        <f t="shared" si="51"/>
        <v/>
      </c>
    </row>
    <row r="989" spans="4:6" x14ac:dyDescent="0.2">
      <c r="D989" s="203"/>
      <c r="E989" s="224" t="str">
        <f t="shared" si="52"/>
        <v/>
      </c>
      <c r="F989" s="224" t="str">
        <f t="shared" si="51"/>
        <v/>
      </c>
    </row>
    <row r="990" spans="4:6" x14ac:dyDescent="0.2">
      <c r="D990" s="203"/>
      <c r="E990" s="224" t="str">
        <f t="shared" si="52"/>
        <v/>
      </c>
      <c r="F990" s="224" t="str">
        <f t="shared" si="51"/>
        <v/>
      </c>
    </row>
    <row r="991" spans="4:6" x14ac:dyDescent="0.2">
      <c r="D991" s="203"/>
      <c r="E991" s="224" t="str">
        <f t="shared" si="52"/>
        <v/>
      </c>
      <c r="F991" s="224" t="str">
        <f t="shared" si="51"/>
        <v/>
      </c>
    </row>
    <row r="992" spans="4:6" x14ac:dyDescent="0.2">
      <c r="D992" s="203"/>
      <c r="E992" s="224" t="str">
        <f t="shared" si="52"/>
        <v/>
      </c>
      <c r="F992" s="224" t="str">
        <f t="shared" si="51"/>
        <v/>
      </c>
    </row>
    <row r="993" spans="4:6" x14ac:dyDescent="0.2">
      <c r="D993" s="203"/>
      <c r="E993" s="224" t="str">
        <f t="shared" si="52"/>
        <v/>
      </c>
      <c r="F993" s="224" t="str">
        <f t="shared" si="51"/>
        <v/>
      </c>
    </row>
    <row r="994" spans="4:6" x14ac:dyDescent="0.2">
      <c r="D994" s="203"/>
      <c r="E994" s="224" t="str">
        <f t="shared" si="52"/>
        <v/>
      </c>
      <c r="F994" s="224" t="str">
        <f t="shared" si="51"/>
        <v/>
      </c>
    </row>
    <row r="995" spans="4:6" x14ac:dyDescent="0.2">
      <c r="D995" s="203"/>
      <c r="E995" s="224" t="str">
        <f t="shared" si="52"/>
        <v/>
      </c>
      <c r="F995" s="224" t="str">
        <f t="shared" si="51"/>
        <v/>
      </c>
    </row>
    <row r="996" spans="4:6" x14ac:dyDescent="0.2">
      <c r="D996" s="203"/>
      <c r="E996" s="224" t="str">
        <f t="shared" si="52"/>
        <v/>
      </c>
      <c r="F996" s="224" t="str">
        <f t="shared" ref="F996:F1011" si="53">IF(C996&gt;0,F995+E996,"")</f>
        <v/>
      </c>
    </row>
    <row r="997" spans="4:6" x14ac:dyDescent="0.2">
      <c r="D997" s="203"/>
      <c r="E997" s="224" t="str">
        <f t="shared" si="52"/>
        <v/>
      </c>
      <c r="F997" s="224" t="str">
        <f t="shared" si="53"/>
        <v/>
      </c>
    </row>
    <row r="998" spans="4:6" x14ac:dyDescent="0.2">
      <c r="D998" s="203"/>
      <c r="E998" s="224" t="str">
        <f t="shared" ref="E998:E1011" si="54">IF(C998&gt;0,D998*C998,"")</f>
        <v/>
      </c>
      <c r="F998" s="224" t="str">
        <f t="shared" si="53"/>
        <v/>
      </c>
    </row>
    <row r="999" spans="4:6" x14ac:dyDescent="0.2">
      <c r="D999" s="203"/>
      <c r="E999" s="224" t="str">
        <f t="shared" si="54"/>
        <v/>
      </c>
      <c r="F999" s="224" t="str">
        <f t="shared" si="53"/>
        <v/>
      </c>
    </row>
    <row r="1000" spans="4:6" x14ac:dyDescent="0.2">
      <c r="D1000" s="203"/>
      <c r="E1000" s="224" t="str">
        <f t="shared" si="54"/>
        <v/>
      </c>
      <c r="F1000" s="224" t="str">
        <f t="shared" si="53"/>
        <v/>
      </c>
    </row>
    <row r="1001" spans="4:6" x14ac:dyDescent="0.2">
      <c r="D1001" s="203"/>
      <c r="E1001" s="224" t="str">
        <f t="shared" si="54"/>
        <v/>
      </c>
      <c r="F1001" s="224" t="str">
        <f t="shared" si="53"/>
        <v/>
      </c>
    </row>
    <row r="1002" spans="4:6" x14ac:dyDescent="0.2">
      <c r="D1002" s="203"/>
      <c r="E1002" s="224" t="str">
        <f t="shared" si="54"/>
        <v/>
      </c>
      <c r="F1002" s="224" t="str">
        <f t="shared" si="53"/>
        <v/>
      </c>
    </row>
    <row r="1003" spans="4:6" x14ac:dyDescent="0.2">
      <c r="D1003" s="203"/>
      <c r="E1003" s="224" t="str">
        <f t="shared" si="54"/>
        <v/>
      </c>
      <c r="F1003" s="224" t="str">
        <f t="shared" si="53"/>
        <v/>
      </c>
    </row>
    <row r="1004" spans="4:6" x14ac:dyDescent="0.2">
      <c r="D1004" s="203"/>
      <c r="E1004" s="224" t="str">
        <f t="shared" si="54"/>
        <v/>
      </c>
      <c r="F1004" s="224" t="str">
        <f t="shared" si="53"/>
        <v/>
      </c>
    </row>
    <row r="1005" spans="4:6" x14ac:dyDescent="0.2">
      <c r="D1005" s="203"/>
      <c r="E1005" s="224" t="str">
        <f t="shared" si="54"/>
        <v/>
      </c>
      <c r="F1005" s="224" t="str">
        <f t="shared" si="53"/>
        <v/>
      </c>
    </row>
    <row r="1006" spans="4:6" x14ac:dyDescent="0.2">
      <c r="D1006" s="203"/>
      <c r="E1006" s="224" t="str">
        <f t="shared" si="54"/>
        <v/>
      </c>
      <c r="F1006" s="224" t="str">
        <f t="shared" si="53"/>
        <v/>
      </c>
    </row>
    <row r="1007" spans="4:6" x14ac:dyDescent="0.2">
      <c r="D1007" s="203"/>
      <c r="E1007" s="224" t="str">
        <f t="shared" si="54"/>
        <v/>
      </c>
      <c r="F1007" s="224" t="str">
        <f t="shared" si="53"/>
        <v/>
      </c>
    </row>
    <row r="1008" spans="4:6" x14ac:dyDescent="0.2">
      <c r="D1008" s="203"/>
      <c r="E1008" s="224" t="str">
        <f t="shared" si="54"/>
        <v/>
      </c>
      <c r="F1008" s="224" t="str">
        <f t="shared" si="53"/>
        <v/>
      </c>
    </row>
    <row r="1009" spans="4:6" x14ac:dyDescent="0.2">
      <c r="D1009" s="203"/>
      <c r="E1009" s="224" t="str">
        <f t="shared" si="54"/>
        <v/>
      </c>
      <c r="F1009" s="224" t="str">
        <f t="shared" si="53"/>
        <v/>
      </c>
    </row>
    <row r="1010" spans="4:6" x14ac:dyDescent="0.2">
      <c r="E1010" s="224" t="str">
        <f t="shared" si="54"/>
        <v/>
      </c>
      <c r="F1010" s="224" t="str">
        <f t="shared" si="53"/>
        <v/>
      </c>
    </row>
    <row r="1011" spans="4:6" x14ac:dyDescent="0.2">
      <c r="E1011" s="224" t="str">
        <f t="shared" si="54"/>
        <v/>
      </c>
      <c r="F1011" s="224" t="str">
        <f t="shared" si="53"/>
        <v/>
      </c>
    </row>
  </sheetData>
  <printOptions gridLines="1"/>
  <pageMargins left="0.70866141732283472" right="0.98425196850393704" top="0.74803149606299213" bottom="0.74803149606299213" header="0.35433070866141736" footer="0.31496062992125984"/>
  <pageSetup paperSize="9" scale="56" orientation="portrait" r:id="rId1"/>
  <headerFooter scaleWithDoc="0">
    <oddHeader>&amp;C&amp;"Arial,Bold"&amp;14Secretary's Expenses to &amp;D</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89"/>
  <sheetViews>
    <sheetView zoomScale="90" zoomScaleNormal="90" workbookViewId="0">
      <pane ySplit="1" topLeftCell="A23" activePane="bottomLeft" state="frozen"/>
      <selection activeCell="A40" sqref="A40"/>
      <selection pane="bottomLeft" activeCell="K31" sqref="K31"/>
    </sheetView>
  </sheetViews>
  <sheetFormatPr defaultRowHeight="20.100000000000001" customHeight="1" x14ac:dyDescent="0.2"/>
  <cols>
    <col min="1" max="1" width="12.7109375" style="398" bestFit="1" customWidth="1"/>
    <col min="2" max="2" width="12.85546875" style="362" customWidth="1"/>
    <col min="3" max="3" width="21" style="398" bestFit="1" customWidth="1"/>
    <col min="4" max="4" width="15.85546875" style="398" customWidth="1"/>
    <col min="5" max="5" width="50.42578125" style="427" customWidth="1"/>
    <col min="6" max="6" width="30.85546875" style="427" customWidth="1"/>
    <col min="7" max="7" width="42" style="383" customWidth="1"/>
    <col min="8" max="8" width="7.5703125" style="428" customWidth="1"/>
    <col min="9" max="9" width="13.140625" style="427" customWidth="1"/>
    <col min="10" max="10" width="13.28515625" style="429" customWidth="1"/>
    <col min="11" max="11" width="14.42578125" style="429" customWidth="1"/>
    <col min="12" max="12" width="13.140625" style="430" customWidth="1"/>
    <col min="13" max="13" width="12.42578125" style="431" customWidth="1"/>
    <col min="14" max="14" width="40" style="398" customWidth="1"/>
    <col min="15" max="15" width="24" style="249" bestFit="1" customWidth="1"/>
    <col min="16" max="16" width="27.7109375" style="3" customWidth="1"/>
    <col min="17" max="17" width="16.140625" customWidth="1"/>
    <col min="18" max="18" width="9.28515625" bestFit="1" customWidth="1"/>
    <col min="19" max="19" width="9.5703125" customWidth="1"/>
    <col min="21" max="22" width="9.28515625" bestFit="1" customWidth="1"/>
    <col min="23" max="23" width="16.85546875" style="248" customWidth="1"/>
    <col min="26" max="26" width="9.28515625" bestFit="1" customWidth="1"/>
  </cols>
  <sheetData>
    <row r="1" spans="1:30" ht="25.5" x14ac:dyDescent="0.2">
      <c r="A1" s="361" t="s">
        <v>192</v>
      </c>
      <c r="B1" s="362" t="s">
        <v>57</v>
      </c>
      <c r="C1" s="363" t="s">
        <v>28</v>
      </c>
      <c r="D1" s="364" t="s">
        <v>229</v>
      </c>
      <c r="E1" s="365" t="s">
        <v>29</v>
      </c>
      <c r="F1" s="366" t="s">
        <v>30</v>
      </c>
      <c r="G1" s="361" t="s">
        <v>130</v>
      </c>
      <c r="H1" s="367" t="s">
        <v>237</v>
      </c>
      <c r="I1" s="368" t="s">
        <v>160</v>
      </c>
      <c r="J1" s="369" t="s">
        <v>31</v>
      </c>
      <c r="K1" s="370" t="s">
        <v>17</v>
      </c>
      <c r="L1" s="363" t="s">
        <v>33</v>
      </c>
      <c r="M1" s="371" t="s">
        <v>44</v>
      </c>
      <c r="N1" s="372" t="s">
        <v>18</v>
      </c>
      <c r="O1" s="253" t="s">
        <v>40</v>
      </c>
      <c r="P1" s="11" t="s">
        <v>38</v>
      </c>
      <c r="Q1" s="18" t="s">
        <v>39</v>
      </c>
      <c r="R1" s="10" t="s">
        <v>41</v>
      </c>
      <c r="S1" s="56" t="str">
        <f>B1</f>
        <v>Prefered Name</v>
      </c>
      <c r="T1" s="10" t="s">
        <v>28</v>
      </c>
      <c r="U1" s="10" t="s">
        <v>193</v>
      </c>
      <c r="V1" s="56" t="s">
        <v>717</v>
      </c>
      <c r="W1" s="252" t="s">
        <v>192</v>
      </c>
    </row>
    <row r="2" spans="1:30" s="52" customFormat="1" ht="20.100000000000001" customHeight="1" x14ac:dyDescent="0.2">
      <c r="A2" s="373" t="s">
        <v>295</v>
      </c>
      <c r="B2" s="374" t="s">
        <v>59</v>
      </c>
      <c r="C2" s="375" t="s">
        <v>276</v>
      </c>
      <c r="D2" s="375" t="s">
        <v>60</v>
      </c>
      <c r="E2" s="376" t="s">
        <v>685</v>
      </c>
      <c r="F2" s="377" t="s">
        <v>567</v>
      </c>
      <c r="G2" s="373"/>
      <c r="H2" s="378" t="s">
        <v>239</v>
      </c>
      <c r="I2" s="379"/>
      <c r="J2" s="380">
        <v>8709</v>
      </c>
      <c r="K2" s="380">
        <v>32230</v>
      </c>
      <c r="L2" s="375" t="s">
        <v>35</v>
      </c>
      <c r="M2" s="381">
        <v>13</v>
      </c>
      <c r="N2" s="382" t="s">
        <v>593</v>
      </c>
      <c r="O2" s="254" t="s">
        <v>605</v>
      </c>
      <c r="P2" s="53">
        <f ca="1">IF(L2="Associate","",YEAR(NOW())-YEAR(J2))</f>
        <v>89</v>
      </c>
      <c r="Q2" s="238">
        <f>MONTH(J2)</f>
        <v>11</v>
      </c>
      <c r="R2" s="38" t="s">
        <v>35</v>
      </c>
      <c r="S2" s="6" t="str">
        <f>B2</f>
        <v>Frank</v>
      </c>
      <c r="T2" s="7" t="str">
        <f>C2</f>
        <v>ALVEY</v>
      </c>
      <c r="U2" s="7">
        <f>DAY(J2)</f>
        <v>4</v>
      </c>
      <c r="W2" s="251"/>
      <c r="X2" s="52" t="s">
        <v>1554</v>
      </c>
      <c r="AC2" s="7"/>
    </row>
    <row r="3" spans="1:30" s="7" customFormat="1" ht="20.100000000000001" customHeight="1" x14ac:dyDescent="0.2">
      <c r="A3" s="383"/>
      <c r="B3" s="374" t="s">
        <v>611</v>
      </c>
      <c r="C3" s="383" t="s">
        <v>610</v>
      </c>
      <c r="D3" s="384"/>
      <c r="E3" s="385" t="s">
        <v>683</v>
      </c>
      <c r="F3" s="386"/>
      <c r="G3" s="383"/>
      <c r="H3" s="387"/>
      <c r="I3" s="388"/>
      <c r="J3" s="369"/>
      <c r="K3" s="369">
        <v>37116</v>
      </c>
      <c r="L3" s="389"/>
      <c r="M3" s="390">
        <v>60</v>
      </c>
      <c r="N3" s="391" t="s">
        <v>14</v>
      </c>
      <c r="O3" s="255">
        <v>39054</v>
      </c>
      <c r="S3" s="12"/>
      <c r="W3" s="248"/>
    </row>
    <row r="4" spans="1:30" s="12" customFormat="1" ht="20.100000000000001" customHeight="1" x14ac:dyDescent="0.2">
      <c r="A4" s="383"/>
      <c r="B4" s="374" t="s">
        <v>349</v>
      </c>
      <c r="C4" s="383" t="s">
        <v>612</v>
      </c>
      <c r="D4" s="383"/>
      <c r="E4" s="388" t="s">
        <v>683</v>
      </c>
      <c r="F4" s="388"/>
      <c r="G4" s="383"/>
      <c r="H4" s="387"/>
      <c r="I4" s="388"/>
      <c r="J4" s="392"/>
      <c r="K4" s="392">
        <v>32230</v>
      </c>
      <c r="L4" s="383"/>
      <c r="M4" s="393">
        <v>5</v>
      </c>
      <c r="N4" s="383" t="s">
        <v>45</v>
      </c>
      <c r="O4" s="248" t="s">
        <v>14</v>
      </c>
      <c r="P4" s="7"/>
      <c r="Q4" s="7"/>
      <c r="R4" s="7"/>
      <c r="T4" s="7"/>
      <c r="U4" s="7"/>
      <c r="W4" s="252"/>
      <c r="AB4" s="7"/>
      <c r="AC4" s="7"/>
      <c r="AD4" s="7"/>
    </row>
    <row r="5" spans="1:30" s="12" customFormat="1" ht="20.100000000000001" customHeight="1" x14ac:dyDescent="0.2">
      <c r="A5" s="383"/>
      <c r="B5" s="374" t="s">
        <v>613</v>
      </c>
      <c r="C5" s="383" t="s">
        <v>614</v>
      </c>
      <c r="D5" s="383"/>
      <c r="E5" s="388" t="s">
        <v>683</v>
      </c>
      <c r="F5" s="388"/>
      <c r="G5" s="383"/>
      <c r="H5" s="394"/>
      <c r="I5" s="388"/>
      <c r="J5" s="392"/>
      <c r="K5" s="392">
        <v>32230</v>
      </c>
      <c r="L5" s="383"/>
      <c r="M5" s="393">
        <v>11</v>
      </c>
      <c r="N5" s="383" t="s">
        <v>21</v>
      </c>
      <c r="O5" s="248" t="s">
        <v>20</v>
      </c>
      <c r="P5" s="7"/>
      <c r="Q5" s="7"/>
      <c r="R5" s="7"/>
      <c r="S5" s="7"/>
      <c r="T5" s="7"/>
      <c r="U5" s="7"/>
      <c r="W5" s="252"/>
      <c r="AB5" s="7"/>
      <c r="AC5" s="7"/>
      <c r="AD5" s="7"/>
    </row>
    <row r="6" spans="1:30" s="7" customFormat="1" ht="20.100000000000001" customHeight="1" x14ac:dyDescent="0.2">
      <c r="A6" s="383"/>
      <c r="B6" s="374" t="s">
        <v>113</v>
      </c>
      <c r="C6" s="383" t="s">
        <v>615</v>
      </c>
      <c r="D6" s="383"/>
      <c r="E6" s="388" t="s">
        <v>683</v>
      </c>
      <c r="F6" s="388"/>
      <c r="G6" s="383"/>
      <c r="H6" s="394"/>
      <c r="I6" s="388"/>
      <c r="J6" s="392"/>
      <c r="K6" s="392">
        <v>34952</v>
      </c>
      <c r="L6" s="383"/>
      <c r="M6" s="393">
        <v>38</v>
      </c>
      <c r="N6" s="383" t="s">
        <v>13</v>
      </c>
      <c r="O6" s="248" t="s">
        <v>25</v>
      </c>
      <c r="W6" s="248"/>
    </row>
    <row r="7" spans="1:30" s="7" customFormat="1" ht="20.100000000000001" customHeight="1" x14ac:dyDescent="0.2">
      <c r="A7" s="383"/>
      <c r="B7" s="374" t="s">
        <v>76</v>
      </c>
      <c r="C7" s="383" t="s">
        <v>616</v>
      </c>
      <c r="D7" s="383"/>
      <c r="E7" s="388" t="s">
        <v>683</v>
      </c>
      <c r="F7" s="388"/>
      <c r="G7" s="383"/>
      <c r="H7" s="394"/>
      <c r="I7" s="388"/>
      <c r="J7" s="392"/>
      <c r="K7" s="392">
        <v>33879</v>
      </c>
      <c r="L7" s="383"/>
      <c r="M7" s="393">
        <v>28</v>
      </c>
      <c r="N7" s="383" t="s">
        <v>24</v>
      </c>
      <c r="O7" s="248" t="s">
        <v>23</v>
      </c>
      <c r="W7" s="248"/>
    </row>
    <row r="8" spans="1:30" s="7" customFormat="1" ht="20.100000000000001" customHeight="1" x14ac:dyDescent="0.2">
      <c r="A8" s="383"/>
      <c r="B8" s="374" t="s">
        <v>68</v>
      </c>
      <c r="C8" s="384" t="s">
        <v>281</v>
      </c>
      <c r="D8" s="384" t="s">
        <v>62</v>
      </c>
      <c r="E8" s="385" t="s">
        <v>688</v>
      </c>
      <c r="F8" s="386" t="s">
        <v>219</v>
      </c>
      <c r="G8" s="383"/>
      <c r="H8" s="394"/>
      <c r="I8" s="393"/>
      <c r="J8" s="369">
        <v>13053</v>
      </c>
      <c r="K8" s="369">
        <v>39426</v>
      </c>
      <c r="L8" s="384" t="s">
        <v>34</v>
      </c>
      <c r="M8" s="390">
        <v>81</v>
      </c>
      <c r="N8" s="383"/>
      <c r="O8" s="247" t="s">
        <v>515</v>
      </c>
      <c r="P8" s="8">
        <f ca="1">IF(L8="Associate","",YEAR(NOW())-YEAR(J8))</f>
        <v>77</v>
      </c>
      <c r="Q8" s="239">
        <f>MONTH(J8)</f>
        <v>9</v>
      </c>
      <c r="R8" s="5"/>
      <c r="W8" s="248"/>
    </row>
    <row r="9" spans="1:30" s="7" customFormat="1" ht="20.100000000000001" customHeight="1" x14ac:dyDescent="0.2">
      <c r="A9" s="383"/>
      <c r="B9" s="374" t="s">
        <v>76</v>
      </c>
      <c r="C9" s="383" t="s">
        <v>624</v>
      </c>
      <c r="D9" s="383"/>
      <c r="E9" s="388" t="s">
        <v>683</v>
      </c>
      <c r="F9" s="388"/>
      <c r="G9" s="383"/>
      <c r="H9" s="394"/>
      <c r="I9" s="388"/>
      <c r="J9" s="392">
        <v>39679</v>
      </c>
      <c r="K9" s="392">
        <v>32486</v>
      </c>
      <c r="L9" s="383"/>
      <c r="M9" s="393">
        <v>19</v>
      </c>
      <c r="N9" s="383"/>
      <c r="O9" s="248" t="s">
        <v>13</v>
      </c>
      <c r="W9" s="248"/>
    </row>
    <row r="10" spans="1:30" s="7" customFormat="1" ht="20.100000000000001" customHeight="1" x14ac:dyDescent="0.2">
      <c r="A10" s="383"/>
      <c r="B10" s="374" t="s">
        <v>617</v>
      </c>
      <c r="C10" s="383" t="s">
        <v>625</v>
      </c>
      <c r="D10" s="384"/>
      <c r="E10" s="385" t="s">
        <v>683</v>
      </c>
      <c r="F10" s="386"/>
      <c r="G10" s="383"/>
      <c r="H10" s="394"/>
      <c r="I10" s="388"/>
      <c r="J10" s="369"/>
      <c r="K10" s="369">
        <v>36498</v>
      </c>
      <c r="L10" s="389"/>
      <c r="M10" s="390">
        <v>52</v>
      </c>
      <c r="N10" s="384" t="s">
        <v>13</v>
      </c>
      <c r="O10" s="255" t="s">
        <v>26</v>
      </c>
      <c r="W10" s="248"/>
    </row>
    <row r="11" spans="1:30" s="7" customFormat="1" ht="20.100000000000001" customHeight="1" x14ac:dyDescent="0.2">
      <c r="A11" s="383"/>
      <c r="B11" s="374" t="s">
        <v>113</v>
      </c>
      <c r="C11" s="383" t="s">
        <v>626</v>
      </c>
      <c r="D11" s="383"/>
      <c r="E11" s="388" t="s">
        <v>683</v>
      </c>
      <c r="F11" s="388"/>
      <c r="G11" s="383"/>
      <c r="H11" s="394"/>
      <c r="I11" s="388"/>
      <c r="J11" s="392">
        <v>39651</v>
      </c>
      <c r="K11" s="392">
        <v>34771</v>
      </c>
      <c r="L11" s="383"/>
      <c r="M11" s="393">
        <v>36</v>
      </c>
      <c r="N11" s="383"/>
      <c r="O11" s="248" t="s">
        <v>13</v>
      </c>
      <c r="W11" s="248"/>
    </row>
    <row r="12" spans="1:30" s="7" customFormat="1" ht="20.100000000000001" customHeight="1" x14ac:dyDescent="0.2">
      <c r="A12" s="383"/>
      <c r="B12" s="374" t="s">
        <v>259</v>
      </c>
      <c r="C12" s="383" t="s">
        <v>627</v>
      </c>
      <c r="D12" s="384" t="s">
        <v>13</v>
      </c>
      <c r="E12" s="385" t="s">
        <v>692</v>
      </c>
      <c r="F12" s="386" t="s">
        <v>32</v>
      </c>
      <c r="G12" s="383"/>
      <c r="H12" s="394"/>
      <c r="I12" s="388"/>
      <c r="J12" s="369">
        <v>8101</v>
      </c>
      <c r="K12" s="369" t="s">
        <v>13</v>
      </c>
      <c r="L12" s="384" t="s">
        <v>36</v>
      </c>
      <c r="M12" s="390">
        <v>82</v>
      </c>
      <c r="N12" s="384" t="s">
        <v>13</v>
      </c>
      <c r="O12" s="255" t="s">
        <v>207</v>
      </c>
      <c r="P12" s="8"/>
      <c r="Q12" s="239"/>
      <c r="W12" s="248"/>
    </row>
    <row r="13" spans="1:30" s="7" customFormat="1" ht="20.100000000000001" customHeight="1" x14ac:dyDescent="0.2">
      <c r="A13" s="383"/>
      <c r="B13" s="374" t="s">
        <v>69</v>
      </c>
      <c r="C13" s="383" t="s">
        <v>628</v>
      </c>
      <c r="D13" s="384"/>
      <c r="E13" s="385" t="s">
        <v>683</v>
      </c>
      <c r="F13" s="386"/>
      <c r="G13" s="383"/>
      <c r="H13" s="394"/>
      <c r="I13" s="388"/>
      <c r="J13" s="369"/>
      <c r="K13" s="369">
        <v>33580</v>
      </c>
      <c r="L13" s="389"/>
      <c r="M13" s="390">
        <v>27</v>
      </c>
      <c r="N13" s="391" t="s">
        <v>55</v>
      </c>
      <c r="O13" s="247" t="s">
        <v>13</v>
      </c>
      <c r="W13" s="248"/>
    </row>
    <row r="14" spans="1:30" s="7" customFormat="1" ht="20.100000000000001" customHeight="1" x14ac:dyDescent="0.2">
      <c r="A14" s="383"/>
      <c r="B14" s="374" t="s">
        <v>103</v>
      </c>
      <c r="C14" s="383" t="s">
        <v>629</v>
      </c>
      <c r="D14" s="384"/>
      <c r="E14" s="385" t="s">
        <v>683</v>
      </c>
      <c r="F14" s="386"/>
      <c r="G14" s="383"/>
      <c r="H14" s="394"/>
      <c r="I14" s="388"/>
      <c r="J14" s="369"/>
      <c r="K14" s="369">
        <v>32848</v>
      </c>
      <c r="L14" s="389"/>
      <c r="M14" s="390">
        <v>20</v>
      </c>
      <c r="N14" s="391" t="s">
        <v>54</v>
      </c>
      <c r="O14" s="247" t="s">
        <v>13</v>
      </c>
      <c r="W14" s="248"/>
    </row>
    <row r="15" spans="1:30" s="7" customFormat="1" ht="20.100000000000001" customHeight="1" x14ac:dyDescent="0.2">
      <c r="A15" s="383" t="s">
        <v>193</v>
      </c>
      <c r="B15" s="374" t="s">
        <v>72</v>
      </c>
      <c r="C15" s="384" t="s">
        <v>481</v>
      </c>
      <c r="D15" s="384" t="s">
        <v>71</v>
      </c>
      <c r="E15" s="385" t="s">
        <v>693</v>
      </c>
      <c r="F15" s="395" t="s">
        <v>483</v>
      </c>
      <c r="G15" s="571"/>
      <c r="H15" s="396" t="s">
        <v>482</v>
      </c>
      <c r="I15" s="397"/>
      <c r="J15" s="369">
        <v>12882</v>
      </c>
      <c r="K15" s="369">
        <v>39643</v>
      </c>
      <c r="L15" s="384" t="s">
        <v>34</v>
      </c>
      <c r="M15" s="390">
        <v>93</v>
      </c>
      <c r="N15" s="384" t="s">
        <v>609</v>
      </c>
      <c r="O15" s="255" t="s">
        <v>603</v>
      </c>
      <c r="P15" s="8">
        <f ca="1">IF(L15="Associate","",YEAR(NOW())-YEAR(J15))</f>
        <v>77</v>
      </c>
      <c r="Q15" s="239">
        <f>MONTH(J15)</f>
        <v>4</v>
      </c>
      <c r="R15" s="5"/>
      <c r="S15" s="6" t="str">
        <f>B15</f>
        <v>Keith</v>
      </c>
      <c r="T15" s="7" t="str">
        <f>C15</f>
        <v>DRIVER</v>
      </c>
      <c r="U15" s="7">
        <f>DAY(J15)</f>
        <v>8</v>
      </c>
      <c r="W15" s="248"/>
    </row>
    <row r="16" spans="1:30" s="7" customFormat="1" ht="20.100000000000001" customHeight="1" x14ac:dyDescent="0.2">
      <c r="A16" s="398"/>
      <c r="B16" s="374" t="s">
        <v>618</v>
      </c>
      <c r="C16" s="383" t="s">
        <v>630</v>
      </c>
      <c r="D16" s="383"/>
      <c r="E16" s="388" t="s">
        <v>683</v>
      </c>
      <c r="F16" s="388"/>
      <c r="G16" s="383"/>
      <c r="H16" s="394"/>
      <c r="I16" s="388"/>
      <c r="J16" s="392">
        <v>39779</v>
      </c>
      <c r="K16" s="392"/>
      <c r="L16" s="383"/>
      <c r="M16" s="393">
        <v>2</v>
      </c>
      <c r="N16" s="383" t="s">
        <v>46</v>
      </c>
      <c r="O16" s="248" t="s">
        <v>13</v>
      </c>
      <c r="W16" s="248"/>
      <c r="AD16"/>
    </row>
    <row r="17" spans="1:29" s="52" customFormat="1" ht="18" customHeight="1" x14ac:dyDescent="0.2">
      <c r="A17" s="373" t="s">
        <v>694</v>
      </c>
      <c r="B17" s="399" t="s">
        <v>217</v>
      </c>
      <c r="C17" s="375" t="s">
        <v>318</v>
      </c>
      <c r="D17" s="400" t="s">
        <v>104</v>
      </c>
      <c r="E17" s="376" t="s">
        <v>684</v>
      </c>
      <c r="F17" s="377" t="s">
        <v>568</v>
      </c>
      <c r="G17" s="373"/>
      <c r="H17" s="378" t="s">
        <v>256</v>
      </c>
      <c r="I17" s="379"/>
      <c r="J17" s="380">
        <v>8391</v>
      </c>
      <c r="K17" s="380">
        <v>34771</v>
      </c>
      <c r="L17" s="375" t="s">
        <v>35</v>
      </c>
      <c r="M17" s="381">
        <v>37</v>
      </c>
      <c r="N17" s="382" t="s">
        <v>156</v>
      </c>
      <c r="O17" s="254" t="s">
        <v>709</v>
      </c>
      <c r="P17" s="53">
        <f ca="1">IF(L17="Associate","",YEAR(NOW())-YEAR(J17))</f>
        <v>90</v>
      </c>
      <c r="Q17" s="238">
        <f>MONTH(J17)</f>
        <v>12</v>
      </c>
      <c r="R17" s="38" t="s">
        <v>35</v>
      </c>
      <c r="S17" s="12" t="str">
        <f>B17</f>
        <v>Mike</v>
      </c>
      <c r="T17" s="7" t="str">
        <f>C17</f>
        <v>GODBER</v>
      </c>
      <c r="U17" s="7">
        <f>DAY(J17)</f>
        <v>21</v>
      </c>
      <c r="V17" s="7"/>
      <c r="W17" s="251"/>
    </row>
    <row r="18" spans="1:29" ht="20.100000000000001" customHeight="1" x14ac:dyDescent="0.2">
      <c r="B18" s="374" t="s">
        <v>96</v>
      </c>
      <c r="C18" s="383" t="s">
        <v>631</v>
      </c>
      <c r="D18" s="384"/>
      <c r="E18" s="385" t="s">
        <v>683</v>
      </c>
      <c r="F18" s="386"/>
      <c r="H18" s="394"/>
      <c r="I18" s="388"/>
      <c r="J18" s="369"/>
      <c r="K18" s="369">
        <v>37845</v>
      </c>
      <c r="L18" s="389"/>
      <c r="M18" s="390">
        <v>66</v>
      </c>
      <c r="N18" s="384" t="s">
        <v>13</v>
      </c>
      <c r="O18" s="255" t="s">
        <v>27</v>
      </c>
      <c r="P18" s="7"/>
      <c r="Q18" s="7"/>
      <c r="R18" s="7"/>
      <c r="S18" s="7"/>
      <c r="T18" s="7"/>
      <c r="U18" s="7"/>
      <c r="V18" s="7"/>
      <c r="X18" s="7"/>
      <c r="Y18" s="7"/>
      <c r="Z18" s="7"/>
      <c r="AA18" s="7"/>
      <c r="AB18" s="7"/>
      <c r="AC18" s="7"/>
    </row>
    <row r="19" spans="1:29" ht="20.100000000000001" customHeight="1" x14ac:dyDescent="0.2">
      <c r="B19" s="374" t="s">
        <v>619</v>
      </c>
      <c r="C19" s="383" t="s">
        <v>632</v>
      </c>
      <c r="D19" s="383"/>
      <c r="E19" s="388" t="s">
        <v>683</v>
      </c>
      <c r="F19" s="388"/>
      <c r="H19" s="394"/>
      <c r="I19" s="388"/>
      <c r="J19" s="392">
        <v>39768</v>
      </c>
      <c r="K19" s="392" t="s">
        <v>47</v>
      </c>
      <c r="L19" s="383"/>
      <c r="M19" s="393">
        <v>1</v>
      </c>
      <c r="N19" s="383" t="s">
        <v>19</v>
      </c>
      <c r="O19" s="248" t="s">
        <v>14</v>
      </c>
      <c r="P19" s="7"/>
      <c r="Q19" s="7"/>
      <c r="R19" s="7"/>
      <c r="S19" s="7"/>
      <c r="T19" s="7"/>
      <c r="U19" s="7"/>
      <c r="V19" s="7"/>
      <c r="X19" s="7"/>
      <c r="Y19" s="7"/>
      <c r="Z19" s="7"/>
      <c r="AA19" s="7"/>
      <c r="AB19" s="7"/>
      <c r="AC19" s="7"/>
    </row>
    <row r="20" spans="1:29" s="7" customFormat="1" ht="12.75" x14ac:dyDescent="0.2">
      <c r="A20" s="383" t="s">
        <v>200</v>
      </c>
      <c r="B20" s="389" t="s">
        <v>76</v>
      </c>
      <c r="C20" s="384" t="s">
        <v>302</v>
      </c>
      <c r="D20" s="384" t="s">
        <v>108</v>
      </c>
      <c r="E20" s="385" t="s">
        <v>690</v>
      </c>
      <c r="F20" s="395" t="s">
        <v>550</v>
      </c>
      <c r="G20" s="383"/>
      <c r="H20" s="396" t="s">
        <v>266</v>
      </c>
      <c r="I20" s="393"/>
      <c r="J20" s="369">
        <v>7202</v>
      </c>
      <c r="K20" s="369">
        <v>39613</v>
      </c>
      <c r="L20" s="384" t="s">
        <v>34</v>
      </c>
      <c r="M20" s="390">
        <v>30</v>
      </c>
      <c r="N20" s="384" t="s">
        <v>13</v>
      </c>
      <c r="O20" s="255" t="s">
        <v>667</v>
      </c>
      <c r="P20" s="8">
        <f ca="1">IF(L20="Associate","",YEAR(NOW())-YEAR(J20))</f>
        <v>93</v>
      </c>
      <c r="Q20" s="239">
        <f>MONTH(J20)</f>
        <v>9</v>
      </c>
      <c r="R20" s="5" t="s">
        <v>13</v>
      </c>
      <c r="S20" s="6" t="str">
        <f>B20</f>
        <v>Bill</v>
      </c>
      <c r="T20" s="7" t="str">
        <f>C20</f>
        <v>LEWIS</v>
      </c>
      <c r="U20" s="7">
        <f>DAY(J20)</f>
        <v>19</v>
      </c>
      <c r="W20" s="248"/>
    </row>
    <row r="21" spans="1:29" ht="20.100000000000001" customHeight="1" x14ac:dyDescent="0.2">
      <c r="B21" s="374" t="s">
        <v>349</v>
      </c>
      <c r="C21" s="383" t="s">
        <v>633</v>
      </c>
      <c r="D21" s="384"/>
      <c r="E21" s="385" t="s">
        <v>683</v>
      </c>
      <c r="F21" s="386"/>
      <c r="H21" s="394"/>
      <c r="I21" s="388"/>
      <c r="J21" s="369"/>
      <c r="K21" s="369">
        <v>33545</v>
      </c>
      <c r="L21" s="389"/>
      <c r="M21" s="390">
        <v>25</v>
      </c>
      <c r="N21" s="384" t="s">
        <v>13</v>
      </c>
      <c r="O21" s="256" t="s">
        <v>15</v>
      </c>
      <c r="P21" s="7"/>
      <c r="Q21" s="7"/>
      <c r="R21" s="7"/>
      <c r="S21" s="7"/>
      <c r="T21" s="7"/>
      <c r="U21" s="7"/>
      <c r="V21" s="7"/>
      <c r="X21" s="7"/>
      <c r="Y21" s="7"/>
      <c r="Z21" s="7"/>
      <c r="AA21" s="7"/>
      <c r="AB21" s="7"/>
      <c r="AC21" s="7"/>
    </row>
    <row r="22" spans="1:29" ht="20.100000000000001" customHeight="1" x14ac:dyDescent="0.2">
      <c r="B22" s="374" t="s">
        <v>76</v>
      </c>
      <c r="C22" s="383" t="s">
        <v>634</v>
      </c>
      <c r="D22" s="383"/>
      <c r="E22" s="388" t="s">
        <v>683</v>
      </c>
      <c r="F22" s="388"/>
      <c r="H22" s="394"/>
      <c r="I22" s="388"/>
      <c r="J22" s="392">
        <v>39479</v>
      </c>
      <c r="K22" s="392">
        <v>32230</v>
      </c>
      <c r="L22" s="383"/>
      <c r="M22" s="393">
        <v>15</v>
      </c>
      <c r="N22" s="383" t="s">
        <v>48</v>
      </c>
      <c r="O22" s="248" t="s">
        <v>13</v>
      </c>
      <c r="P22" s="7"/>
      <c r="Q22" s="7"/>
      <c r="R22" s="7"/>
      <c r="S22" s="7"/>
      <c r="T22" s="7"/>
      <c r="U22" s="7"/>
      <c r="V22" s="7"/>
      <c r="X22" s="7"/>
      <c r="Y22" s="7"/>
      <c r="Z22" s="7"/>
      <c r="AA22" s="7"/>
      <c r="AB22" s="7"/>
      <c r="AC22" s="7"/>
    </row>
    <row r="23" spans="1:29" ht="20.100000000000001" customHeight="1" x14ac:dyDescent="0.2">
      <c r="B23" s="374" t="s">
        <v>76</v>
      </c>
      <c r="C23" s="383" t="s">
        <v>635</v>
      </c>
      <c r="D23" s="383"/>
      <c r="E23" s="388" t="s">
        <v>683</v>
      </c>
      <c r="F23" s="388"/>
      <c r="H23" s="394"/>
      <c r="I23" s="388"/>
      <c r="J23" s="392">
        <v>39538</v>
      </c>
      <c r="K23" s="392">
        <v>32761</v>
      </c>
      <c r="L23" s="383"/>
      <c r="M23" s="393">
        <v>22</v>
      </c>
      <c r="N23" s="383" t="s">
        <v>49</v>
      </c>
      <c r="O23" s="248" t="s">
        <v>13</v>
      </c>
      <c r="P23" s="7"/>
      <c r="Q23" s="7"/>
      <c r="R23" s="7"/>
      <c r="S23" s="7"/>
      <c r="T23" s="7"/>
      <c r="U23" s="7"/>
      <c r="V23" s="7"/>
      <c r="X23" s="7"/>
      <c r="Y23" s="7"/>
      <c r="Z23" s="7"/>
      <c r="AA23" s="7"/>
      <c r="AB23" s="7"/>
      <c r="AC23" s="7"/>
    </row>
    <row r="24" spans="1:29" ht="20.100000000000001" customHeight="1" x14ac:dyDescent="0.2">
      <c r="B24" s="374" t="s">
        <v>620</v>
      </c>
      <c r="C24" s="383" t="s">
        <v>636</v>
      </c>
      <c r="D24" s="384"/>
      <c r="E24" s="385" t="s">
        <v>683</v>
      </c>
      <c r="F24" s="386"/>
      <c r="H24" s="394"/>
      <c r="I24" s="388"/>
      <c r="J24" s="369"/>
      <c r="K24" s="369">
        <v>34498</v>
      </c>
      <c r="L24" s="389"/>
      <c r="M24" s="390">
        <v>34</v>
      </c>
      <c r="N24" s="384" t="s">
        <v>13</v>
      </c>
      <c r="O24" s="255">
        <v>37591</v>
      </c>
      <c r="P24" s="7"/>
      <c r="Q24" s="7"/>
      <c r="R24" s="7"/>
      <c r="S24" s="7"/>
      <c r="T24" s="7"/>
      <c r="U24" s="7"/>
      <c r="V24" s="7"/>
      <c r="X24" s="7"/>
      <c r="Y24" s="7"/>
      <c r="Z24" s="7"/>
      <c r="AA24" s="7"/>
      <c r="AB24" s="7"/>
      <c r="AC24" s="7"/>
    </row>
    <row r="25" spans="1:29" ht="20.100000000000001" customHeight="1" x14ac:dyDescent="0.2">
      <c r="B25" s="374" t="s">
        <v>76</v>
      </c>
      <c r="C25" s="383" t="s">
        <v>637</v>
      </c>
      <c r="D25" s="384"/>
      <c r="E25" s="385" t="s">
        <v>683</v>
      </c>
      <c r="F25" s="386"/>
      <c r="H25" s="394"/>
      <c r="I25" s="388"/>
      <c r="J25" s="369"/>
      <c r="K25" s="369">
        <v>28374</v>
      </c>
      <c r="L25" s="389"/>
      <c r="M25" s="390">
        <v>43</v>
      </c>
      <c r="N25" s="384" t="s">
        <v>13</v>
      </c>
      <c r="O25" s="247" t="s">
        <v>13</v>
      </c>
      <c r="P25" s="7"/>
      <c r="Q25" s="7"/>
      <c r="R25" s="7"/>
      <c r="S25" s="7"/>
      <c r="T25" s="7"/>
      <c r="U25" s="7"/>
      <c r="V25" s="7"/>
      <c r="X25" s="7"/>
      <c r="Y25" s="7"/>
      <c r="Z25" s="7"/>
      <c r="AA25" s="7"/>
      <c r="AB25" s="7"/>
      <c r="AC25" s="7"/>
    </row>
    <row r="26" spans="1:29" ht="20.100000000000001" customHeight="1" x14ac:dyDescent="0.2">
      <c r="B26" s="374" t="s">
        <v>621</v>
      </c>
      <c r="C26" s="383" t="s">
        <v>638</v>
      </c>
      <c r="D26" s="383"/>
      <c r="E26" s="388" t="s">
        <v>683</v>
      </c>
      <c r="F26" s="388"/>
      <c r="H26" s="394"/>
      <c r="I26" s="388"/>
      <c r="J26" s="392">
        <v>39651</v>
      </c>
      <c r="K26" s="392">
        <v>33218</v>
      </c>
      <c r="L26" s="383"/>
      <c r="M26" s="393">
        <v>24</v>
      </c>
      <c r="N26" s="383"/>
      <c r="O26" s="248" t="s">
        <v>22</v>
      </c>
      <c r="P26" s="7"/>
      <c r="Q26" s="7"/>
      <c r="R26" s="7"/>
      <c r="S26" s="7"/>
      <c r="T26" s="7"/>
      <c r="U26" s="7"/>
      <c r="V26" s="7"/>
      <c r="X26" s="7"/>
      <c r="Y26" s="7"/>
      <c r="Z26" s="7"/>
      <c r="AA26" s="7"/>
      <c r="AB26" s="7"/>
      <c r="AC26" s="7"/>
    </row>
    <row r="27" spans="1:29" ht="20.100000000000001" customHeight="1" x14ac:dyDescent="0.2">
      <c r="B27" s="374" t="s">
        <v>622</v>
      </c>
      <c r="C27" s="383" t="s">
        <v>639</v>
      </c>
      <c r="D27" s="384"/>
      <c r="E27" s="385" t="s">
        <v>683</v>
      </c>
      <c r="F27" s="386"/>
      <c r="H27" s="394"/>
      <c r="I27" s="388"/>
      <c r="J27" s="369"/>
      <c r="K27" s="369">
        <v>34183</v>
      </c>
      <c r="L27" s="389"/>
      <c r="M27" s="390">
        <v>29</v>
      </c>
      <c r="N27" s="384" t="s">
        <v>13</v>
      </c>
      <c r="O27" s="247" t="s">
        <v>13</v>
      </c>
      <c r="P27" s="7"/>
      <c r="Q27" s="7"/>
      <c r="R27" s="7"/>
      <c r="S27" s="7"/>
      <c r="T27" s="7"/>
      <c r="U27" s="7"/>
      <c r="V27" s="7"/>
      <c r="X27" s="7"/>
      <c r="Y27" s="7"/>
      <c r="Z27" s="7"/>
      <c r="AA27" s="7"/>
      <c r="AB27" s="7"/>
      <c r="AC27" s="7"/>
    </row>
    <row r="28" spans="1:29" ht="20.100000000000001" customHeight="1" x14ac:dyDescent="0.2">
      <c r="B28" s="374" t="s">
        <v>623</v>
      </c>
      <c r="C28" s="383" t="s">
        <v>640</v>
      </c>
      <c r="D28" s="383"/>
      <c r="E28" s="388" t="s">
        <v>683</v>
      </c>
      <c r="F28" s="388"/>
      <c r="H28" s="394"/>
      <c r="I28" s="388"/>
      <c r="J28" s="392">
        <v>39650</v>
      </c>
      <c r="K28" s="392">
        <v>32454</v>
      </c>
      <c r="L28" s="383"/>
      <c r="M28" s="393">
        <v>18</v>
      </c>
      <c r="N28" s="383" t="s">
        <v>49</v>
      </c>
      <c r="O28" s="248" t="s">
        <v>13</v>
      </c>
      <c r="P28" s="7"/>
      <c r="Q28" s="7"/>
      <c r="R28" s="7"/>
      <c r="S28" s="7"/>
      <c r="T28" s="7"/>
      <c r="U28" s="7"/>
      <c r="V28" s="7"/>
      <c r="X28" s="7"/>
      <c r="Y28" s="7"/>
      <c r="Z28" s="7"/>
      <c r="AA28" s="7"/>
      <c r="AB28" s="7"/>
      <c r="AC28" s="7"/>
    </row>
    <row r="29" spans="1:29" ht="20.100000000000001" customHeight="1" x14ac:dyDescent="0.2">
      <c r="B29" s="374" t="s">
        <v>70</v>
      </c>
      <c r="C29" s="383" t="s">
        <v>641</v>
      </c>
      <c r="D29" s="384"/>
      <c r="E29" s="385" t="s">
        <v>683</v>
      </c>
      <c r="F29" s="386"/>
      <c r="H29" s="394"/>
      <c r="I29" s="388"/>
      <c r="J29" s="369"/>
      <c r="K29" s="369">
        <v>34639</v>
      </c>
      <c r="L29" s="389"/>
      <c r="M29" s="390">
        <v>33</v>
      </c>
      <c r="N29" s="384" t="s">
        <v>13</v>
      </c>
      <c r="O29" s="255">
        <v>37530</v>
      </c>
      <c r="P29" s="7"/>
      <c r="Q29" s="7"/>
      <c r="R29" s="7"/>
      <c r="S29" s="7"/>
      <c r="T29" s="7"/>
      <c r="U29" s="7"/>
      <c r="V29" s="7"/>
      <c r="X29" s="7"/>
      <c r="Y29" s="7"/>
      <c r="Z29" s="7"/>
      <c r="AA29" s="7"/>
      <c r="AB29" s="7"/>
      <c r="AC29" s="7"/>
    </row>
    <row r="30" spans="1:29" ht="20.100000000000001" customHeight="1" x14ac:dyDescent="0.2">
      <c r="B30" s="374" t="s">
        <v>103</v>
      </c>
      <c r="C30" s="383" t="s">
        <v>642</v>
      </c>
      <c r="D30" s="384"/>
      <c r="E30" s="385" t="s">
        <v>683</v>
      </c>
      <c r="F30" s="386"/>
      <c r="H30" s="394"/>
      <c r="I30" s="388"/>
      <c r="J30" s="369"/>
      <c r="K30" s="369">
        <v>32230</v>
      </c>
      <c r="L30" s="389"/>
      <c r="M30" s="390">
        <v>16</v>
      </c>
      <c r="N30" s="391" t="s">
        <v>53</v>
      </c>
      <c r="O30" s="247" t="s">
        <v>13</v>
      </c>
      <c r="P30" s="7"/>
      <c r="Q30" s="7"/>
      <c r="R30" s="7"/>
      <c r="S30" s="7"/>
      <c r="T30" s="7"/>
      <c r="U30" s="7"/>
      <c r="V30" s="7"/>
      <c r="X30" s="7"/>
      <c r="Y30" s="7"/>
      <c r="Z30" s="7"/>
      <c r="AA30" s="7"/>
      <c r="AB30" s="7"/>
      <c r="AC30" s="7"/>
    </row>
    <row r="31" spans="1:29" s="7" customFormat="1" ht="20.100000000000001" customHeight="1" x14ac:dyDescent="0.2">
      <c r="A31" s="383" t="s">
        <v>310</v>
      </c>
      <c r="B31" s="389" t="s">
        <v>471</v>
      </c>
      <c r="C31" s="384" t="s">
        <v>469</v>
      </c>
      <c r="D31" s="401" t="s">
        <v>95</v>
      </c>
      <c r="E31" s="385" t="s">
        <v>680</v>
      </c>
      <c r="F31" s="395" t="s">
        <v>472</v>
      </c>
      <c r="G31" s="571" t="s">
        <v>509</v>
      </c>
      <c r="H31" s="396" t="s">
        <v>470</v>
      </c>
      <c r="I31" s="397"/>
      <c r="J31" s="369">
        <v>13938</v>
      </c>
      <c r="K31" s="369">
        <v>39643</v>
      </c>
      <c r="L31" s="384" t="s">
        <v>34</v>
      </c>
      <c r="M31" s="390">
        <v>89</v>
      </c>
      <c r="N31" s="384"/>
      <c r="O31" s="255" t="s">
        <v>723</v>
      </c>
      <c r="P31" s="241">
        <f ca="1">IF(L31="Associate","",YEAR(NOW())-YEAR(J31))</f>
        <v>74</v>
      </c>
      <c r="Q31" s="242">
        <f>MONTH(J31)</f>
        <v>2</v>
      </c>
      <c r="R31" s="5"/>
      <c r="S31" s="12" t="str">
        <f t="shared" ref="S31:T33" si="0">B31</f>
        <v>Martin</v>
      </c>
      <c r="T31" s="7" t="str">
        <f t="shared" si="0"/>
        <v>TRIPP</v>
      </c>
      <c r="U31" s="7">
        <f>DAY(J31)</f>
        <v>27</v>
      </c>
      <c r="W31" s="248"/>
    </row>
    <row r="32" spans="1:29" s="7" customFormat="1" ht="13.15" customHeight="1" x14ac:dyDescent="0.2">
      <c r="A32" s="383" t="s">
        <v>310</v>
      </c>
      <c r="B32" s="389" t="s">
        <v>61</v>
      </c>
      <c r="C32" s="384" t="s">
        <v>311</v>
      </c>
      <c r="D32" s="401" t="s">
        <v>117</v>
      </c>
      <c r="E32" s="385" t="s">
        <v>677</v>
      </c>
      <c r="F32" s="395" t="s">
        <v>559</v>
      </c>
      <c r="G32" s="571"/>
      <c r="H32" s="396" t="s">
        <v>272</v>
      </c>
      <c r="I32" s="397"/>
      <c r="J32" s="369">
        <v>9489</v>
      </c>
      <c r="K32" s="369">
        <v>36315</v>
      </c>
      <c r="L32" s="384" t="s">
        <v>34</v>
      </c>
      <c r="M32" s="390">
        <v>54</v>
      </c>
      <c r="N32" s="402" t="s">
        <v>724</v>
      </c>
      <c r="O32" s="255" t="s">
        <v>739</v>
      </c>
      <c r="P32" s="241">
        <f ca="1">IF(L32="Associate","",YEAR(NOW())-YEAR(J32))</f>
        <v>87</v>
      </c>
      <c r="Q32" s="242">
        <f>MONTH(J32)</f>
        <v>12</v>
      </c>
      <c r="R32" s="5"/>
      <c r="S32" s="12" t="str">
        <f t="shared" si="0"/>
        <v>Tony</v>
      </c>
      <c r="T32" s="7" t="str">
        <f t="shared" si="0"/>
        <v>SAUNDERS</v>
      </c>
      <c r="U32" s="7">
        <f>DAY(J32)</f>
        <v>23</v>
      </c>
      <c r="W32" s="248"/>
    </row>
    <row r="33" spans="1:28" s="7" customFormat="1" ht="12.75" x14ac:dyDescent="0.2">
      <c r="A33" s="373" t="s">
        <v>200</v>
      </c>
      <c r="B33" s="383" t="s">
        <v>450</v>
      </c>
      <c r="C33" s="383" t="s">
        <v>131</v>
      </c>
      <c r="D33" s="403" t="s">
        <v>92</v>
      </c>
      <c r="E33" s="388" t="s">
        <v>686</v>
      </c>
      <c r="F33" s="404" t="s">
        <v>570</v>
      </c>
      <c r="G33" s="383"/>
      <c r="H33" s="394"/>
      <c r="I33" s="393"/>
      <c r="J33" s="392"/>
      <c r="K33" s="392"/>
      <c r="L33" s="383"/>
      <c r="M33" s="390"/>
      <c r="N33" s="391"/>
      <c r="O33" s="257" t="s">
        <v>769</v>
      </c>
      <c r="P33" s="241"/>
      <c r="Q33" s="242"/>
      <c r="R33" s="123"/>
      <c r="S33" s="12" t="str">
        <f t="shared" si="0"/>
        <v>Mrs</v>
      </c>
      <c r="T33" s="7" t="str">
        <f t="shared" si="0"/>
        <v>A BARBER</v>
      </c>
      <c r="W33" s="248"/>
    </row>
    <row r="34" spans="1:28" s="7" customFormat="1" ht="12.75" x14ac:dyDescent="0.2">
      <c r="A34" s="373"/>
      <c r="B34" s="383" t="s">
        <v>450</v>
      </c>
      <c r="C34" s="383" t="s">
        <v>810</v>
      </c>
      <c r="D34" s="403" t="s">
        <v>121</v>
      </c>
      <c r="E34" s="388" t="s">
        <v>811</v>
      </c>
      <c r="F34" s="404"/>
      <c r="G34" s="383"/>
      <c r="H34" s="394"/>
      <c r="I34" s="393"/>
      <c r="J34" s="392"/>
      <c r="K34" s="392"/>
      <c r="L34" s="383"/>
      <c r="M34" s="390"/>
      <c r="N34" s="391"/>
      <c r="O34" s="257" t="s">
        <v>812</v>
      </c>
      <c r="P34" s="241"/>
      <c r="Q34" s="242"/>
      <c r="R34" s="123"/>
      <c r="S34" s="12"/>
      <c r="W34" s="248"/>
    </row>
    <row r="35" spans="1:28" s="7" customFormat="1" ht="12.75" x14ac:dyDescent="0.2">
      <c r="A35" s="383" t="s">
        <v>295</v>
      </c>
      <c r="B35" s="389" t="s">
        <v>72</v>
      </c>
      <c r="C35" s="384" t="s">
        <v>283</v>
      </c>
      <c r="D35" s="401" t="s">
        <v>73</v>
      </c>
      <c r="E35" s="385" t="s">
        <v>747</v>
      </c>
      <c r="F35" s="395" t="s">
        <v>522</v>
      </c>
      <c r="G35" s="383"/>
      <c r="H35" s="396" t="s">
        <v>246</v>
      </c>
      <c r="I35" s="393"/>
      <c r="J35" s="369">
        <v>12977</v>
      </c>
      <c r="K35" s="369">
        <v>36104</v>
      </c>
      <c r="L35" s="383"/>
      <c r="M35" s="390">
        <v>50</v>
      </c>
      <c r="N35" s="384" t="s">
        <v>34</v>
      </c>
      <c r="O35" s="247" t="s">
        <v>815</v>
      </c>
      <c r="P35" s="241"/>
      <c r="Q35" s="242"/>
      <c r="R35" s="5"/>
      <c r="S35" s="12" t="str">
        <f t="shared" ref="S35:T42" si="1">B35</f>
        <v>Keith</v>
      </c>
      <c r="T35" s="7" t="str">
        <f t="shared" si="1"/>
        <v>CARDELL</v>
      </c>
      <c r="U35" s="7">
        <f t="shared" ref="U35:U42" si="2">DAY(J35)</f>
        <v>12</v>
      </c>
      <c r="W35" s="247" t="s">
        <v>508</v>
      </c>
    </row>
    <row r="36" spans="1:28" s="7" customFormat="1" ht="20.25" customHeight="1" x14ac:dyDescent="0.2">
      <c r="A36" s="383" t="s">
        <v>196</v>
      </c>
      <c r="B36" s="389" t="s">
        <v>112</v>
      </c>
      <c r="C36" s="384" t="s">
        <v>307</v>
      </c>
      <c r="D36" s="401" t="s">
        <v>75</v>
      </c>
      <c r="E36" s="385" t="s">
        <v>757</v>
      </c>
      <c r="F36" s="395" t="s">
        <v>554</v>
      </c>
      <c r="G36" s="383"/>
      <c r="H36" s="396" t="s">
        <v>269</v>
      </c>
      <c r="I36" s="388"/>
      <c r="J36" s="369">
        <v>9114</v>
      </c>
      <c r="K36" s="369">
        <v>32230</v>
      </c>
      <c r="L36" s="384" t="s">
        <v>34</v>
      </c>
      <c r="M36" s="388"/>
      <c r="N36" s="391" t="s">
        <v>50</v>
      </c>
      <c r="O36" s="250" t="s">
        <v>1135</v>
      </c>
      <c r="P36" s="241">
        <f ca="1">IF(L36="Associate","",YEAR(NOW())-YEAR(J36))</f>
        <v>88</v>
      </c>
      <c r="Q36" s="242">
        <f>MONTH(J36)</f>
        <v>12</v>
      </c>
      <c r="S36" s="12" t="str">
        <f t="shared" si="1"/>
        <v>Stan</v>
      </c>
      <c r="T36" s="7" t="str">
        <f t="shared" si="1"/>
        <v>PEASE</v>
      </c>
      <c r="U36" s="7">
        <f t="shared" si="2"/>
        <v>13</v>
      </c>
      <c r="W36" s="248" t="s">
        <v>449</v>
      </c>
    </row>
    <row r="37" spans="1:28" s="7" customFormat="1" ht="12.75" x14ac:dyDescent="0.2">
      <c r="A37" s="383" t="s">
        <v>288</v>
      </c>
      <c r="B37" s="389" t="s">
        <v>91</v>
      </c>
      <c r="C37" s="384" t="s">
        <v>292</v>
      </c>
      <c r="D37" s="401" t="s">
        <v>71</v>
      </c>
      <c r="E37" s="385" t="s">
        <v>750</v>
      </c>
      <c r="F37" s="395" t="s">
        <v>533</v>
      </c>
      <c r="G37" s="571" t="s">
        <v>505</v>
      </c>
      <c r="H37" s="396" t="s">
        <v>257</v>
      </c>
      <c r="I37" s="397"/>
      <c r="J37" s="369">
        <v>8254</v>
      </c>
      <c r="K37" s="369">
        <v>34225</v>
      </c>
      <c r="L37" s="384" t="s">
        <v>34</v>
      </c>
      <c r="M37" s="390">
        <v>31</v>
      </c>
      <c r="N37" s="391" t="s">
        <v>56</v>
      </c>
      <c r="O37" s="255" t="s">
        <v>843</v>
      </c>
      <c r="P37" s="241"/>
      <c r="Q37" s="242"/>
      <c r="S37" s="12" t="str">
        <f t="shared" si="1"/>
        <v>Tom</v>
      </c>
      <c r="T37" s="7" t="str">
        <f t="shared" si="1"/>
        <v>GORNALL</v>
      </c>
      <c r="U37" s="7">
        <f t="shared" si="2"/>
        <v>6</v>
      </c>
      <c r="W37" s="248" t="str">
        <f t="shared" ref="W37:W42" si="3">A37</f>
        <v>EDEN</v>
      </c>
    </row>
    <row r="38" spans="1:28" s="7" customFormat="1" ht="12.75" x14ac:dyDescent="0.2">
      <c r="A38" s="383" t="s">
        <v>197</v>
      </c>
      <c r="B38" s="389" t="s">
        <v>351</v>
      </c>
      <c r="C38" s="383" t="s">
        <v>350</v>
      </c>
      <c r="D38" s="403" t="s">
        <v>352</v>
      </c>
      <c r="E38" s="385" t="s">
        <v>671</v>
      </c>
      <c r="F38" s="395" t="s">
        <v>536</v>
      </c>
      <c r="G38" s="571" t="s">
        <v>353</v>
      </c>
      <c r="H38" s="394" t="s">
        <v>270</v>
      </c>
      <c r="I38" s="397"/>
      <c r="J38" s="369">
        <v>17230</v>
      </c>
      <c r="K38" s="392">
        <v>39580</v>
      </c>
      <c r="L38" s="383" t="s">
        <v>34</v>
      </c>
      <c r="M38" s="390">
        <v>87</v>
      </c>
      <c r="N38" s="391" t="s">
        <v>453</v>
      </c>
      <c r="O38" s="255" t="s">
        <v>854</v>
      </c>
      <c r="P38" s="241"/>
      <c r="Q38" s="242"/>
      <c r="R38" s="5"/>
      <c r="S38" s="12" t="str">
        <f t="shared" si="1"/>
        <v>David</v>
      </c>
      <c r="T38" s="7" t="str">
        <f t="shared" si="1"/>
        <v>HIGGS</v>
      </c>
      <c r="U38" s="7">
        <f t="shared" si="2"/>
        <v>4</v>
      </c>
      <c r="W38" s="248" t="str">
        <f t="shared" si="3"/>
        <v>BRYCE</v>
      </c>
    </row>
    <row r="39" spans="1:28" s="7" customFormat="1" ht="12.75" x14ac:dyDescent="0.2">
      <c r="A39" s="383" t="s">
        <v>310</v>
      </c>
      <c r="B39" s="389" t="s">
        <v>479</v>
      </c>
      <c r="C39" s="383" t="s">
        <v>740</v>
      </c>
      <c r="D39" s="403"/>
      <c r="E39" s="385" t="s">
        <v>742</v>
      </c>
      <c r="F39" s="404" t="s">
        <v>743</v>
      </c>
      <c r="G39" s="571" t="s">
        <v>803</v>
      </c>
      <c r="H39" s="394" t="s">
        <v>741</v>
      </c>
      <c r="I39" s="405"/>
      <c r="J39" s="369">
        <v>12288</v>
      </c>
      <c r="K39" s="392">
        <v>39944</v>
      </c>
      <c r="L39" s="383" t="s">
        <v>34</v>
      </c>
      <c r="M39" s="390">
        <v>99</v>
      </c>
      <c r="N39" s="391"/>
      <c r="O39" s="257" t="s">
        <v>878</v>
      </c>
      <c r="P39" s="241"/>
      <c r="Q39" s="242"/>
      <c r="R39" s="123"/>
      <c r="S39" s="12" t="str">
        <f t="shared" si="1"/>
        <v>Colin</v>
      </c>
      <c r="T39" s="7" t="str">
        <f t="shared" si="1"/>
        <v>BATTS</v>
      </c>
      <c r="U39" s="7">
        <f t="shared" si="2"/>
        <v>22</v>
      </c>
      <c r="W39" s="248" t="str">
        <f t="shared" si="3"/>
        <v>RYLOTT</v>
      </c>
    </row>
    <row r="40" spans="1:28" s="7" customFormat="1" ht="12.75" x14ac:dyDescent="0.2">
      <c r="A40" s="383" t="s">
        <v>316</v>
      </c>
      <c r="B40" s="389" t="s">
        <v>454</v>
      </c>
      <c r="C40" s="384" t="s">
        <v>290</v>
      </c>
      <c r="D40" s="401" t="s">
        <v>88</v>
      </c>
      <c r="E40" s="385" t="s">
        <v>749</v>
      </c>
      <c r="F40" s="395" t="s">
        <v>531</v>
      </c>
      <c r="G40" s="383"/>
      <c r="H40" s="396" t="s">
        <v>255</v>
      </c>
      <c r="I40" s="406"/>
      <c r="J40" s="369">
        <v>5271</v>
      </c>
      <c r="K40" s="369">
        <v>35317</v>
      </c>
      <c r="L40" s="384" t="s">
        <v>35</v>
      </c>
      <c r="M40" s="390">
        <v>41</v>
      </c>
      <c r="N40" s="384" t="s">
        <v>817</v>
      </c>
      <c r="O40" s="255" t="s">
        <v>879</v>
      </c>
      <c r="P40" s="241">
        <f ca="1">IF(L40="Associate","",YEAR(NOW())-YEAR(J40))</f>
        <v>98</v>
      </c>
      <c r="Q40" s="242">
        <f>MONTH(J40)</f>
        <v>6</v>
      </c>
      <c r="R40" s="5"/>
      <c r="S40" s="12" t="str">
        <f t="shared" si="1"/>
        <v>Ven</v>
      </c>
      <c r="T40" s="7" t="str">
        <f t="shared" si="1"/>
        <v>FIELD</v>
      </c>
      <c r="U40" s="7">
        <f t="shared" si="2"/>
        <v>6</v>
      </c>
      <c r="W40" s="248" t="str">
        <f t="shared" si="3"/>
        <v>WATSON</v>
      </c>
    </row>
    <row r="41" spans="1:28" s="7" customFormat="1" ht="12.75" x14ac:dyDescent="0.2">
      <c r="A41" s="383" t="s">
        <v>288</v>
      </c>
      <c r="B41" s="389" t="s">
        <v>83</v>
      </c>
      <c r="C41" s="384" t="s">
        <v>484</v>
      </c>
      <c r="D41" s="401" t="s">
        <v>71</v>
      </c>
      <c r="E41" s="385" t="s">
        <v>675</v>
      </c>
      <c r="F41" s="395" t="s">
        <v>485</v>
      </c>
      <c r="G41" s="571"/>
      <c r="H41" s="396" t="s">
        <v>272</v>
      </c>
      <c r="I41" s="405"/>
      <c r="J41" s="369">
        <v>12184</v>
      </c>
      <c r="K41" s="369">
        <v>39643</v>
      </c>
      <c r="L41" s="384" t="s">
        <v>34</v>
      </c>
      <c r="M41" s="390">
        <v>94</v>
      </c>
      <c r="N41" s="384"/>
      <c r="O41" s="255" t="s">
        <v>881</v>
      </c>
      <c r="P41" s="241">
        <f ca="1">IF(L41="Associate","",YEAR(NOW())-YEAR(J41))</f>
        <v>79</v>
      </c>
      <c r="Q41" s="242">
        <f>MONTH(J41)</f>
        <v>5</v>
      </c>
      <c r="R41" s="5"/>
      <c r="S41" s="12" t="str">
        <f t="shared" si="1"/>
        <v>Fred</v>
      </c>
      <c r="T41" s="7" t="str">
        <f t="shared" si="1"/>
        <v>POXON</v>
      </c>
      <c r="U41" s="7">
        <f t="shared" si="2"/>
        <v>10</v>
      </c>
      <c r="W41" s="248" t="str">
        <f t="shared" si="3"/>
        <v>EDEN</v>
      </c>
    </row>
    <row r="42" spans="1:28" s="7" customFormat="1" ht="12.75" x14ac:dyDescent="0.2">
      <c r="A42" s="383" t="s">
        <v>197</v>
      </c>
      <c r="B42" s="389" t="s">
        <v>216</v>
      </c>
      <c r="C42" s="384" t="s">
        <v>299</v>
      </c>
      <c r="D42" s="401" t="s">
        <v>102</v>
      </c>
      <c r="E42" s="385" t="s">
        <v>672</v>
      </c>
      <c r="F42" s="395" t="s">
        <v>545</v>
      </c>
      <c r="G42" s="383"/>
      <c r="H42" s="396" t="s">
        <v>243</v>
      </c>
      <c r="I42" s="406"/>
      <c r="J42" s="369">
        <v>6872</v>
      </c>
      <c r="K42" s="369">
        <v>35716</v>
      </c>
      <c r="L42" s="384" t="s">
        <v>34</v>
      </c>
      <c r="M42" s="390">
        <v>46</v>
      </c>
      <c r="N42" s="384" t="s">
        <v>13</v>
      </c>
      <c r="O42" s="255" t="s">
        <v>883</v>
      </c>
      <c r="P42" s="241">
        <f ca="1">IF(L42="Associate","",YEAR(NOW())-YEAR(J42))</f>
        <v>94</v>
      </c>
      <c r="Q42" s="242">
        <f>MONTH(J42)</f>
        <v>10</v>
      </c>
      <c r="R42" s="240"/>
      <c r="S42" s="12" t="str">
        <f t="shared" si="1"/>
        <v>Roelof</v>
      </c>
      <c r="T42" s="7" t="str">
        <f t="shared" si="1"/>
        <v>KARSTEN</v>
      </c>
      <c r="U42" s="7">
        <f t="shared" si="2"/>
        <v>24</v>
      </c>
      <c r="W42" s="248" t="str">
        <f t="shared" si="3"/>
        <v>BRYCE</v>
      </c>
    </row>
    <row r="43" spans="1:28" s="7" customFormat="1" ht="12.75" x14ac:dyDescent="0.2">
      <c r="A43" s="383" t="s">
        <v>199</v>
      </c>
      <c r="B43" s="389" t="s">
        <v>450</v>
      </c>
      <c r="C43" s="384" t="s">
        <v>137</v>
      </c>
      <c r="D43" s="401" t="s">
        <v>138</v>
      </c>
      <c r="E43" s="385" t="s">
        <v>787</v>
      </c>
      <c r="F43" s="395" t="s">
        <v>572</v>
      </c>
      <c r="G43" s="383"/>
      <c r="H43" s="396"/>
      <c r="I43" s="406"/>
      <c r="J43" s="369"/>
      <c r="K43" s="369"/>
      <c r="L43" s="384"/>
      <c r="M43" s="390"/>
      <c r="N43" s="384"/>
      <c r="O43" s="255"/>
      <c r="P43" s="241"/>
      <c r="Q43" s="242"/>
      <c r="R43" s="240"/>
      <c r="S43" s="12" t="str">
        <f>B43</f>
        <v>Mrs</v>
      </c>
      <c r="T43" s="7" t="str">
        <f>C43</f>
        <v>D CALDER</v>
      </c>
      <c r="V43" s="7" t="s">
        <v>718</v>
      </c>
      <c r="W43" s="248" t="str">
        <f>A43</f>
        <v>JENKINS</v>
      </c>
      <c r="X43" s="7" t="str">
        <f>F43</f>
        <v>01 925 264 494</v>
      </c>
    </row>
    <row r="44" spans="1:28" s="7" customFormat="1" ht="12.75" x14ac:dyDescent="0.2">
      <c r="A44" s="383"/>
      <c r="B44" s="389"/>
      <c r="C44" s="384"/>
      <c r="D44" s="401"/>
      <c r="E44" s="385"/>
      <c r="F44" s="395"/>
      <c r="G44" s="383"/>
      <c r="H44" s="396"/>
      <c r="I44" s="406"/>
      <c r="J44" s="369"/>
      <c r="K44" s="369"/>
      <c r="L44" s="384"/>
      <c r="M44" s="390"/>
      <c r="N44" s="384"/>
      <c r="O44" s="255"/>
      <c r="P44" s="241"/>
      <c r="Q44" s="242"/>
      <c r="R44" s="240"/>
      <c r="S44" s="12">
        <f>B44</f>
        <v>0</v>
      </c>
      <c r="T44" s="7">
        <f>C44</f>
        <v>0</v>
      </c>
      <c r="V44" s="7" t="s">
        <v>718</v>
      </c>
      <c r="W44" s="248">
        <f>A44</f>
        <v>0</v>
      </c>
      <c r="X44" s="7">
        <f>F44</f>
        <v>0</v>
      </c>
    </row>
    <row r="45" spans="1:28" s="7" customFormat="1" ht="12.75" x14ac:dyDescent="0.2">
      <c r="A45" s="383" t="s">
        <v>200</v>
      </c>
      <c r="B45" s="389" t="s">
        <v>111</v>
      </c>
      <c r="C45" s="384" t="s">
        <v>305</v>
      </c>
      <c r="D45" s="401" t="s">
        <v>58</v>
      </c>
      <c r="E45" s="385" t="s">
        <v>1009</v>
      </c>
      <c r="F45" s="395" t="s">
        <v>569</v>
      </c>
      <c r="G45" s="383"/>
      <c r="H45" s="396" t="s">
        <v>268</v>
      </c>
      <c r="I45" s="406"/>
      <c r="J45" s="369">
        <v>9743</v>
      </c>
      <c r="K45" s="369">
        <v>32230</v>
      </c>
      <c r="L45" s="384" t="s">
        <v>35</v>
      </c>
      <c r="M45" s="390">
        <v>14</v>
      </c>
      <c r="N45" s="384" t="s">
        <v>593</v>
      </c>
      <c r="O45" s="255" t="s">
        <v>1010</v>
      </c>
      <c r="P45" s="241" t="s">
        <v>13</v>
      </c>
      <c r="Q45" s="242">
        <f>MONTH(J45)</f>
        <v>9</v>
      </c>
      <c r="R45" s="240"/>
      <c r="S45" s="12" t="str">
        <f t="shared" ref="S45:T46" si="4">B45</f>
        <v>Joe</v>
      </c>
      <c r="T45" s="7" t="str">
        <f t="shared" si="4"/>
        <v>PAYNE</v>
      </c>
      <c r="U45" s="7">
        <f t="shared" ref="U45" si="5">DAY(J45)</f>
        <v>3</v>
      </c>
      <c r="W45" s="248" t="str">
        <f t="shared" ref="W45:W46" si="6">A45</f>
        <v>CORPE</v>
      </c>
      <c r="X45" s="7" t="str">
        <f t="shared" ref="X45:X46" si="7">F45</f>
        <v>570 724</v>
      </c>
    </row>
    <row r="46" spans="1:28" s="7" customFormat="1" ht="20.100000000000001" customHeight="1" x14ac:dyDescent="0.2">
      <c r="A46" s="373" t="s">
        <v>200</v>
      </c>
      <c r="B46" s="383" t="s">
        <v>450</v>
      </c>
      <c r="C46" s="383" t="s">
        <v>132</v>
      </c>
      <c r="D46" s="403" t="s">
        <v>133</v>
      </c>
      <c r="E46" s="388" t="s">
        <v>896</v>
      </c>
      <c r="F46" s="404" t="s">
        <v>897</v>
      </c>
      <c r="G46" s="571" t="s">
        <v>653</v>
      </c>
      <c r="H46" s="394"/>
      <c r="I46" s="388"/>
      <c r="J46" s="369">
        <v>40044</v>
      </c>
      <c r="K46" s="392"/>
      <c r="L46" s="383"/>
      <c r="M46" s="390"/>
      <c r="N46" s="391"/>
      <c r="O46" s="248"/>
      <c r="P46" s="23"/>
      <c r="Q46" s="243"/>
      <c r="R46" s="244"/>
      <c r="S46" s="245" t="str">
        <f t="shared" si="4"/>
        <v>Mrs</v>
      </c>
      <c r="T46" s="246" t="str">
        <f t="shared" si="4"/>
        <v>K BARNES</v>
      </c>
      <c r="U46" s="246"/>
      <c r="V46" s="246" t="s">
        <v>718</v>
      </c>
      <c r="W46" s="259" t="str">
        <f t="shared" si="6"/>
        <v>CORPE</v>
      </c>
      <c r="X46" s="244" t="str">
        <f t="shared" si="7"/>
        <v>422 035</v>
      </c>
    </row>
    <row r="47" spans="1:28" s="7" customFormat="1" ht="20.100000000000001" customHeight="1" x14ac:dyDescent="0.2">
      <c r="A47" s="373" t="s">
        <v>200</v>
      </c>
      <c r="B47" s="389" t="s">
        <v>467</v>
      </c>
      <c r="C47" s="383" t="s">
        <v>775</v>
      </c>
      <c r="D47" s="403" t="s">
        <v>716</v>
      </c>
      <c r="E47" s="385" t="s">
        <v>776</v>
      </c>
      <c r="F47" s="404" t="s">
        <v>580</v>
      </c>
      <c r="G47" s="383"/>
      <c r="H47" s="394" t="s">
        <v>274</v>
      </c>
      <c r="I47" s="393"/>
      <c r="J47" s="369">
        <v>15834</v>
      </c>
      <c r="K47" s="392">
        <v>39972</v>
      </c>
      <c r="L47" s="383" t="s">
        <v>34</v>
      </c>
      <c r="M47" s="390">
        <v>101</v>
      </c>
      <c r="N47" s="383"/>
      <c r="O47" s="258" t="s">
        <v>1156</v>
      </c>
      <c r="P47" s="123"/>
      <c r="W47" s="248" t="s">
        <v>1157</v>
      </c>
    </row>
    <row r="48" spans="1:28" ht="20.100000000000001" customHeight="1" x14ac:dyDescent="0.2">
      <c r="A48" s="398" t="s">
        <v>793</v>
      </c>
      <c r="B48" s="374" t="s">
        <v>109</v>
      </c>
      <c r="C48" s="383" t="s">
        <v>303</v>
      </c>
      <c r="D48" s="383" t="s">
        <v>110</v>
      </c>
      <c r="E48" s="388" t="s">
        <v>946</v>
      </c>
      <c r="F48" s="407" t="s">
        <v>552</v>
      </c>
      <c r="H48" s="394" t="s">
        <v>243</v>
      </c>
      <c r="I48" s="388"/>
      <c r="J48" s="392">
        <v>8614</v>
      </c>
      <c r="K48" s="392">
        <v>32230</v>
      </c>
      <c r="L48" s="408" t="s">
        <v>34</v>
      </c>
      <c r="M48" s="409">
        <v>9</v>
      </c>
      <c r="N48" s="383" t="s">
        <v>52</v>
      </c>
      <c r="O48" s="248" t="s">
        <v>1228</v>
      </c>
      <c r="P48" s="123">
        <f ca="1">IF(J48,(YEAR(NOW())-YEAR(J48)),"-")</f>
        <v>89</v>
      </c>
      <c r="Q48" s="124">
        <v>8</v>
      </c>
      <c r="R48" s="7"/>
      <c r="S48" s="7" t="str">
        <f t="shared" ref="S48:T52" si="8">B48</f>
        <v>Ron</v>
      </c>
      <c r="T48" s="7" t="str">
        <f t="shared" si="8"/>
        <v>NICHOLS</v>
      </c>
      <c r="U48" s="7">
        <f t="shared" ref="U48" si="9">DAY(J48)</f>
        <v>1</v>
      </c>
      <c r="V48" s="7"/>
      <c r="W48" s="248" t="str">
        <f t="shared" ref="W48:W49" si="10">A48</f>
        <v>STUBBS</v>
      </c>
      <c r="X48" s="7" t="str">
        <f t="shared" ref="X48:X49" si="11">F48</f>
        <v>421 597</v>
      </c>
      <c r="Y48" s="7"/>
      <c r="Z48" s="7"/>
      <c r="AA48" s="7"/>
      <c r="AB48" s="7"/>
    </row>
    <row r="49" spans="1:28" ht="20.100000000000001" customHeight="1" x14ac:dyDescent="0.2">
      <c r="A49" s="383" t="s">
        <v>199</v>
      </c>
      <c r="B49" s="374" t="s">
        <v>1279</v>
      </c>
      <c r="C49" s="383" t="s">
        <v>1280</v>
      </c>
      <c r="D49" s="383" t="s">
        <v>58</v>
      </c>
      <c r="E49" s="383" t="s">
        <v>1351</v>
      </c>
      <c r="F49" s="404" t="s">
        <v>598</v>
      </c>
      <c r="H49" s="394" t="s">
        <v>1282</v>
      </c>
      <c r="I49" s="388"/>
      <c r="J49" s="392"/>
      <c r="K49" s="392"/>
      <c r="L49" s="408" t="s">
        <v>34</v>
      </c>
      <c r="M49" s="409"/>
      <c r="N49" s="383"/>
      <c r="O49" s="248" t="s">
        <v>1281</v>
      </c>
      <c r="P49" s="123"/>
      <c r="Q49" s="7"/>
      <c r="R49" s="7"/>
      <c r="S49" s="245" t="str">
        <f t="shared" si="8"/>
        <v xml:space="preserve">Ken </v>
      </c>
      <c r="T49" s="7" t="str">
        <f t="shared" si="8"/>
        <v>Aldred</v>
      </c>
      <c r="U49" s="7"/>
      <c r="V49" s="7"/>
      <c r="W49" s="248" t="str">
        <f t="shared" si="10"/>
        <v>JENKINS</v>
      </c>
      <c r="X49" s="7" t="str">
        <f t="shared" si="11"/>
        <v>424 461</v>
      </c>
      <c r="Y49" s="7"/>
      <c r="Z49" s="7"/>
      <c r="AA49" s="7"/>
      <c r="AB49" s="7"/>
    </row>
    <row r="50" spans="1:28" ht="20.100000000000001" customHeight="1" x14ac:dyDescent="0.2">
      <c r="B50" s="374" t="s">
        <v>450</v>
      </c>
      <c r="C50" s="383" t="s">
        <v>1349</v>
      </c>
      <c r="D50" s="374" t="s">
        <v>121</v>
      </c>
      <c r="E50" s="394" t="s">
        <v>1371</v>
      </c>
      <c r="F50" s="388"/>
      <c r="H50" s="394"/>
      <c r="I50" s="388"/>
      <c r="J50" s="392"/>
      <c r="K50" s="392"/>
      <c r="L50" s="408"/>
      <c r="M50" s="409"/>
      <c r="N50" s="383"/>
      <c r="O50" s="248" t="s">
        <v>1350</v>
      </c>
      <c r="P50" s="123"/>
      <c r="Q50" s="7"/>
      <c r="R50" s="7"/>
      <c r="S50" s="245" t="str">
        <f>D50</f>
        <v>Margaret</v>
      </c>
      <c r="T50" s="7" t="str">
        <f t="shared" si="8"/>
        <v>McGarry</v>
      </c>
      <c r="U50" s="7"/>
      <c r="V50" s="7"/>
      <c r="X50" s="7"/>
      <c r="Y50" s="7"/>
      <c r="Z50" s="7"/>
      <c r="AA50" s="7"/>
      <c r="AB50" s="7"/>
    </row>
    <row r="51" spans="1:28" ht="20.100000000000001" customHeight="1" x14ac:dyDescent="0.2">
      <c r="B51" s="374" t="s">
        <v>61</v>
      </c>
      <c r="C51" s="383" t="s">
        <v>1370</v>
      </c>
      <c r="D51" s="383" t="s">
        <v>62</v>
      </c>
      <c r="E51" s="385" t="s">
        <v>805</v>
      </c>
      <c r="F51" s="388"/>
      <c r="H51" s="394"/>
      <c r="I51" s="388"/>
      <c r="J51" s="392">
        <v>46787</v>
      </c>
      <c r="K51" s="392">
        <v>34192</v>
      </c>
      <c r="L51" s="408"/>
      <c r="M51" s="409"/>
      <c r="N51" s="383" t="s">
        <v>1365</v>
      </c>
      <c r="O51" s="248" t="s">
        <v>1364</v>
      </c>
      <c r="P51" s="123"/>
      <c r="Q51" s="7">
        <v>32</v>
      </c>
      <c r="R51" s="7"/>
      <c r="S51" s="7"/>
      <c r="T51" s="7" t="str">
        <f t="shared" si="8"/>
        <v xml:space="preserve"> Baker</v>
      </c>
      <c r="U51" s="7"/>
      <c r="V51" s="7"/>
      <c r="X51" s="7"/>
      <c r="Y51" s="7"/>
      <c r="Z51" s="7"/>
      <c r="AA51" s="7"/>
      <c r="AB51" s="7"/>
    </row>
    <row r="52" spans="1:28" ht="20.100000000000001" customHeight="1" x14ac:dyDescent="0.2">
      <c r="B52" s="374" t="s">
        <v>93</v>
      </c>
      <c r="C52" s="383" t="s">
        <v>1394</v>
      </c>
      <c r="D52" s="383" t="s">
        <v>65</v>
      </c>
      <c r="E52" s="385" t="s">
        <v>937</v>
      </c>
      <c r="F52" s="395" t="s">
        <v>535</v>
      </c>
      <c r="H52" s="394"/>
      <c r="I52" s="388"/>
      <c r="J52" s="392"/>
      <c r="K52" s="392"/>
      <c r="L52" s="408"/>
      <c r="M52" s="409"/>
      <c r="N52" s="383"/>
      <c r="O52" s="248" t="s">
        <v>1526</v>
      </c>
      <c r="P52" s="123"/>
      <c r="Q52" s="7"/>
      <c r="R52" s="7"/>
      <c r="S52" s="7"/>
      <c r="T52" s="7" t="str">
        <f t="shared" si="8"/>
        <v>Hewitt</v>
      </c>
      <c r="U52" s="7"/>
      <c r="V52" s="7"/>
      <c r="X52" s="7"/>
      <c r="Y52" s="7"/>
      <c r="Z52" s="7"/>
      <c r="AA52" s="7"/>
      <c r="AB52" s="7"/>
    </row>
    <row r="53" spans="1:28" s="7" customFormat="1" ht="20.100000000000001" customHeight="1" x14ac:dyDescent="0.2">
      <c r="A53" s="393" t="s">
        <v>201</v>
      </c>
      <c r="B53" s="390" t="s">
        <v>349</v>
      </c>
      <c r="C53" s="385" t="s">
        <v>1527</v>
      </c>
      <c r="D53" s="410" t="s">
        <v>1518</v>
      </c>
      <c r="E53" s="385" t="s">
        <v>1519</v>
      </c>
      <c r="F53" s="388"/>
      <c r="G53" s="572" t="s">
        <v>895</v>
      </c>
      <c r="H53" s="388"/>
      <c r="I53" s="385"/>
      <c r="J53" s="411">
        <v>13236</v>
      </c>
      <c r="K53" s="411">
        <v>39643</v>
      </c>
      <c r="L53" s="388"/>
      <c r="M53" s="390">
        <v>90</v>
      </c>
      <c r="N53" s="388"/>
      <c r="O53" s="315" t="s">
        <v>1520</v>
      </c>
      <c r="P53" s="5"/>
      <c r="Q53" s="316"/>
      <c r="R53" s="241"/>
      <c r="S53" s="242"/>
      <c r="T53" s="245"/>
      <c r="U53" s="246"/>
      <c r="V53" s="246"/>
      <c r="W53" s="246"/>
      <c r="X53" s="17"/>
      <c r="Y53" s="244"/>
      <c r="Z53" s="246"/>
    </row>
    <row r="54" spans="1:28" ht="20.100000000000001" customHeight="1" x14ac:dyDescent="0.2">
      <c r="B54" s="374" t="s">
        <v>149</v>
      </c>
      <c r="C54" s="383" t="s">
        <v>1528</v>
      </c>
      <c r="D54" s="383"/>
      <c r="E54" s="412"/>
      <c r="F54" s="388"/>
      <c r="H54" s="394"/>
      <c r="I54" s="388"/>
      <c r="J54" s="392"/>
      <c r="K54" s="392"/>
      <c r="L54" s="408"/>
      <c r="M54" s="409"/>
      <c r="N54" s="383" t="s">
        <v>1529</v>
      </c>
      <c r="O54" s="248"/>
      <c r="P54" s="123"/>
      <c r="Q54" s="7"/>
      <c r="R54" s="7"/>
      <c r="S54" s="7"/>
      <c r="T54" s="7" t="str">
        <f t="shared" ref="T54" si="12">B54</f>
        <v>Brenda</v>
      </c>
      <c r="U54" s="7"/>
      <c r="V54" s="7"/>
      <c r="X54" s="7"/>
      <c r="Y54" s="7"/>
      <c r="Z54" s="7"/>
      <c r="AA54" s="7"/>
      <c r="AB54" s="7"/>
    </row>
    <row r="55" spans="1:28" ht="20.100000000000001" customHeight="1" x14ac:dyDescent="0.3">
      <c r="B55" s="374" t="s">
        <v>70</v>
      </c>
      <c r="C55" s="383" t="s">
        <v>638</v>
      </c>
      <c r="D55" s="383" t="s">
        <v>115</v>
      </c>
      <c r="E55" s="413" t="s">
        <v>1561</v>
      </c>
      <c r="F55" s="393" t="s">
        <v>557</v>
      </c>
      <c r="G55" s="571" t="s">
        <v>506</v>
      </c>
      <c r="H55" s="394"/>
      <c r="I55" s="388"/>
      <c r="J55" s="392">
        <v>45934</v>
      </c>
      <c r="K55" s="392">
        <v>36842</v>
      </c>
      <c r="L55" s="408" t="s">
        <v>34</v>
      </c>
      <c r="M55" s="409"/>
      <c r="N55" s="383"/>
      <c r="O55" s="248" t="s">
        <v>1562</v>
      </c>
      <c r="P55" s="123"/>
      <c r="Q55" s="7"/>
      <c r="R55" s="7"/>
      <c r="S55" s="7"/>
      <c r="T55" s="7"/>
      <c r="U55" s="7"/>
      <c r="V55" s="7"/>
      <c r="X55" s="7"/>
      <c r="Y55" s="7"/>
      <c r="Z55" s="7"/>
      <c r="AA55" s="7"/>
      <c r="AB55" s="7"/>
    </row>
    <row r="56" spans="1:28" ht="20.100000000000001" customHeight="1" x14ac:dyDescent="0.25">
      <c r="A56" s="414" t="s">
        <v>197</v>
      </c>
      <c r="B56" s="415" t="s">
        <v>68</v>
      </c>
      <c r="C56" s="416" t="s">
        <v>1642</v>
      </c>
      <c r="D56" s="417" t="s">
        <v>1222</v>
      </c>
      <c r="E56" s="418" t="s">
        <v>941</v>
      </c>
      <c r="F56" s="419" t="s">
        <v>546</v>
      </c>
      <c r="G56" s="420"/>
      <c r="H56" s="417" t="s">
        <v>1643</v>
      </c>
      <c r="I56" s="421"/>
      <c r="J56" s="422">
        <v>10735</v>
      </c>
      <c r="K56" s="422">
        <v>32761</v>
      </c>
      <c r="L56" s="419" t="s">
        <v>34</v>
      </c>
      <c r="M56" s="423">
        <v>21</v>
      </c>
      <c r="N56" s="398" t="s">
        <v>176</v>
      </c>
      <c r="O56" s="248" t="s">
        <v>1644</v>
      </c>
      <c r="P56" s="123"/>
      <c r="Q56" s="7"/>
      <c r="R56" s="7"/>
      <c r="S56" s="7"/>
      <c r="T56" s="7"/>
      <c r="U56" s="7"/>
      <c r="V56" s="7"/>
      <c r="X56" s="7"/>
      <c r="Y56" s="7"/>
      <c r="Z56" s="7"/>
      <c r="AA56" s="7"/>
      <c r="AB56" s="7"/>
    </row>
    <row r="57" spans="1:28" s="273" customFormat="1" ht="20.100000000000001" customHeight="1" x14ac:dyDescent="0.2">
      <c r="A57" s="414" t="s">
        <v>316</v>
      </c>
      <c r="B57" s="423" t="s">
        <v>83</v>
      </c>
      <c r="C57" s="418" t="s">
        <v>289</v>
      </c>
      <c r="D57" s="417" t="s">
        <v>87</v>
      </c>
      <c r="E57" s="418" t="s">
        <v>927</v>
      </c>
      <c r="F57" s="424" t="s">
        <v>530</v>
      </c>
      <c r="G57" s="425"/>
      <c r="H57" s="418" t="s">
        <v>254</v>
      </c>
      <c r="I57" s="425"/>
      <c r="J57" s="422">
        <v>9674</v>
      </c>
      <c r="K57" s="422">
        <v>32230</v>
      </c>
      <c r="L57" s="419" t="s">
        <v>34</v>
      </c>
      <c r="M57" s="423">
        <v>8</v>
      </c>
      <c r="N57" s="426" t="s">
        <v>52</v>
      </c>
      <c r="O57" s="273" t="s">
        <v>1666</v>
      </c>
      <c r="P57" s="333"/>
      <c r="Q57" s="337" t="s">
        <v>13</v>
      </c>
      <c r="R57" s="338"/>
      <c r="S57" s="339"/>
      <c r="T57" s="340"/>
      <c r="U57" s="328"/>
      <c r="V57" s="328"/>
      <c r="W57" s="328"/>
      <c r="X57" s="329"/>
      <c r="Y57" s="341"/>
      <c r="Z57" s="328"/>
    </row>
    <row r="58" spans="1:28" ht="20.100000000000001" customHeight="1" x14ac:dyDescent="0.2">
      <c r="B58" s="374"/>
      <c r="C58" s="383"/>
      <c r="D58" s="383"/>
      <c r="E58" s="388"/>
      <c r="F58" s="388"/>
      <c r="H58" s="394"/>
      <c r="I58" s="388"/>
      <c r="J58" s="392"/>
      <c r="K58" s="392"/>
      <c r="L58" s="408"/>
      <c r="M58" s="409"/>
      <c r="N58" s="383"/>
      <c r="O58" s="248"/>
      <c r="P58" s="123"/>
      <c r="Q58" s="7"/>
      <c r="R58" s="7"/>
      <c r="S58" s="7"/>
      <c r="T58" s="7"/>
      <c r="U58" s="7"/>
      <c r="V58" s="7"/>
      <c r="X58" s="7"/>
      <c r="Y58" s="7"/>
      <c r="Z58" s="7"/>
      <c r="AA58" s="7"/>
      <c r="AB58" s="7"/>
    </row>
    <row r="59" spans="1:28" ht="20.100000000000001" customHeight="1" x14ac:dyDescent="0.2">
      <c r="B59" s="374"/>
      <c r="C59" s="383"/>
      <c r="D59" s="383"/>
      <c r="E59" s="388"/>
      <c r="F59" s="388"/>
      <c r="H59" s="394"/>
      <c r="I59" s="388"/>
      <c r="J59" s="392"/>
      <c r="K59" s="392"/>
      <c r="L59" s="408"/>
      <c r="M59" s="409"/>
      <c r="N59" s="383"/>
      <c r="O59" s="248"/>
      <c r="P59" s="123"/>
      <c r="Q59" s="7"/>
      <c r="R59" s="7"/>
      <c r="S59" s="7"/>
      <c r="T59" s="7"/>
      <c r="U59" s="7"/>
      <c r="V59" s="7"/>
      <c r="X59" s="7"/>
      <c r="Y59" s="7"/>
      <c r="Z59" s="7"/>
      <c r="AA59" s="7"/>
      <c r="AB59" s="7"/>
    </row>
    <row r="60" spans="1:28" ht="20.100000000000001" customHeight="1" x14ac:dyDescent="0.2">
      <c r="B60" s="374"/>
      <c r="C60" s="383"/>
      <c r="D60" s="383"/>
      <c r="E60" s="388"/>
      <c r="F60" s="388"/>
      <c r="H60" s="394"/>
      <c r="I60" s="388"/>
      <c r="J60" s="392"/>
      <c r="K60" s="392"/>
      <c r="L60" s="408"/>
      <c r="M60" s="409"/>
      <c r="N60" s="383"/>
      <c r="O60" s="248"/>
      <c r="P60" s="123"/>
      <c r="Q60" s="7"/>
      <c r="R60" s="7"/>
      <c r="S60" s="7"/>
      <c r="T60" s="7"/>
      <c r="U60" s="7"/>
      <c r="V60" s="7"/>
      <c r="X60" s="7"/>
      <c r="Y60" s="7"/>
      <c r="Z60" s="7"/>
      <c r="AA60" s="7"/>
      <c r="AB60" s="7"/>
    </row>
    <row r="61" spans="1:28" ht="20.100000000000001" customHeight="1" x14ac:dyDescent="0.2">
      <c r="B61" s="374"/>
      <c r="C61" s="383"/>
      <c r="D61" s="383"/>
      <c r="E61" s="388"/>
      <c r="F61" s="388"/>
      <c r="H61" s="394"/>
      <c r="I61" s="388"/>
      <c r="J61" s="392"/>
      <c r="K61" s="392"/>
      <c r="L61" s="408"/>
      <c r="M61" s="409"/>
      <c r="N61" s="383"/>
      <c r="O61" s="248"/>
      <c r="P61" s="123"/>
      <c r="Q61" s="7"/>
      <c r="R61" s="7"/>
      <c r="S61" s="7"/>
      <c r="T61" s="7"/>
      <c r="U61" s="7"/>
      <c r="V61" s="7"/>
      <c r="X61" s="7"/>
      <c r="Y61" s="7"/>
      <c r="Z61" s="7"/>
      <c r="AA61" s="7"/>
      <c r="AB61" s="7"/>
    </row>
    <row r="62" spans="1:28" ht="20.100000000000001" customHeight="1" x14ac:dyDescent="0.2">
      <c r="B62" s="374"/>
      <c r="C62" s="383"/>
      <c r="D62" s="383"/>
      <c r="E62" s="388"/>
      <c r="F62" s="388"/>
      <c r="H62" s="394"/>
      <c r="I62" s="388"/>
      <c r="J62" s="392"/>
      <c r="K62" s="392"/>
      <c r="L62" s="408"/>
      <c r="M62" s="409"/>
      <c r="N62" s="383"/>
      <c r="O62" s="248"/>
      <c r="P62" s="123"/>
      <c r="Q62" s="7"/>
      <c r="R62" s="7"/>
      <c r="S62" s="7"/>
      <c r="T62" s="7"/>
      <c r="U62" s="7"/>
      <c r="V62" s="7"/>
      <c r="X62" s="7"/>
      <c r="Y62" s="7"/>
      <c r="Z62" s="7"/>
      <c r="AA62" s="7"/>
      <c r="AB62" s="7"/>
    </row>
    <row r="63" spans="1:28" ht="20.100000000000001" customHeight="1" x14ac:dyDescent="0.2">
      <c r="B63" s="374"/>
      <c r="C63" s="383"/>
      <c r="D63" s="383"/>
      <c r="E63" s="388"/>
      <c r="F63" s="388"/>
      <c r="H63" s="394"/>
      <c r="I63" s="388"/>
      <c r="J63" s="392"/>
      <c r="K63" s="392"/>
      <c r="L63" s="408"/>
      <c r="M63" s="409"/>
      <c r="N63" s="383"/>
      <c r="O63" s="248"/>
      <c r="P63" s="123"/>
      <c r="Q63" s="7"/>
      <c r="R63" s="7"/>
      <c r="S63" s="7"/>
      <c r="T63" s="7"/>
      <c r="U63" s="7"/>
      <c r="V63" s="7"/>
      <c r="X63" s="7"/>
      <c r="Y63" s="7"/>
      <c r="Z63" s="7"/>
      <c r="AA63" s="7"/>
      <c r="AB63" s="7"/>
    </row>
    <row r="64" spans="1:28" ht="20.100000000000001" customHeight="1" x14ac:dyDescent="0.2">
      <c r="B64" s="374"/>
      <c r="C64" s="383"/>
      <c r="D64" s="383"/>
      <c r="E64" s="388"/>
      <c r="F64" s="388"/>
      <c r="H64" s="394"/>
      <c r="I64" s="388"/>
      <c r="J64" s="392"/>
      <c r="K64" s="392"/>
      <c r="L64" s="408"/>
      <c r="M64" s="409"/>
      <c r="N64" s="383"/>
      <c r="O64" s="248"/>
      <c r="P64" s="123"/>
      <c r="Q64" s="7"/>
      <c r="R64" s="7"/>
      <c r="S64" s="7"/>
      <c r="T64" s="7"/>
      <c r="U64" s="7"/>
      <c r="V64" s="7"/>
      <c r="X64" s="7"/>
      <c r="Y64" s="7"/>
      <c r="Z64" s="7"/>
      <c r="AA64" s="7"/>
      <c r="AB64" s="7"/>
    </row>
    <row r="65" spans="2:28" ht="20.100000000000001" customHeight="1" x14ac:dyDescent="0.2">
      <c r="B65" s="374"/>
      <c r="C65" s="383"/>
      <c r="D65" s="383"/>
      <c r="E65" s="388"/>
      <c r="F65" s="388"/>
      <c r="H65" s="394"/>
      <c r="I65" s="388"/>
      <c r="J65" s="392"/>
      <c r="K65" s="392"/>
      <c r="L65" s="408"/>
      <c r="M65" s="409"/>
      <c r="N65" s="383"/>
      <c r="O65" s="248"/>
      <c r="P65" s="123"/>
      <c r="Q65" s="7"/>
      <c r="R65" s="7"/>
      <c r="S65" s="7"/>
      <c r="T65" s="7"/>
      <c r="U65" s="7"/>
      <c r="V65" s="7"/>
      <c r="X65" s="7"/>
      <c r="Y65" s="7"/>
      <c r="Z65" s="7"/>
      <c r="AA65" s="7"/>
      <c r="AB65" s="7"/>
    </row>
    <row r="66" spans="2:28" ht="20.100000000000001" customHeight="1" x14ac:dyDescent="0.2">
      <c r="B66" s="374"/>
      <c r="C66" s="383"/>
      <c r="D66" s="383"/>
      <c r="E66" s="388"/>
      <c r="F66" s="388"/>
      <c r="H66" s="394"/>
      <c r="I66" s="388"/>
      <c r="J66" s="392"/>
      <c r="K66" s="392"/>
      <c r="L66" s="408"/>
      <c r="M66" s="409"/>
      <c r="N66" s="383"/>
      <c r="O66" s="248"/>
      <c r="P66" s="123"/>
      <c r="Q66" s="7"/>
      <c r="R66" s="7"/>
      <c r="S66" s="7"/>
      <c r="T66" s="7"/>
      <c r="U66" s="7"/>
      <c r="V66" s="7"/>
      <c r="X66" s="7"/>
      <c r="Y66" s="7"/>
      <c r="Z66" s="7"/>
      <c r="AA66" s="7"/>
      <c r="AB66" s="7"/>
    </row>
    <row r="67" spans="2:28" ht="20.100000000000001" customHeight="1" x14ac:dyDescent="0.2">
      <c r="B67" s="374"/>
      <c r="C67" s="383"/>
      <c r="D67" s="383"/>
      <c r="E67" s="388"/>
      <c r="F67" s="388"/>
      <c r="H67" s="394"/>
      <c r="I67" s="388"/>
      <c r="J67" s="392"/>
      <c r="K67" s="392"/>
      <c r="L67" s="408"/>
      <c r="M67" s="409"/>
      <c r="N67" s="383"/>
      <c r="O67" s="248"/>
      <c r="P67" s="123"/>
      <c r="Q67" s="7"/>
      <c r="R67" s="7"/>
      <c r="S67" s="7"/>
      <c r="T67" s="7"/>
      <c r="U67" s="7"/>
      <c r="V67" s="7"/>
      <c r="X67" s="7"/>
      <c r="Y67" s="7"/>
      <c r="Z67" s="7"/>
      <c r="AA67" s="7"/>
      <c r="AB67" s="7"/>
    </row>
    <row r="68" spans="2:28" ht="20.100000000000001" customHeight="1" x14ac:dyDescent="0.2">
      <c r="B68" s="374"/>
      <c r="C68" s="383"/>
      <c r="D68" s="383"/>
      <c r="E68" s="388"/>
      <c r="F68" s="388"/>
      <c r="H68" s="394"/>
      <c r="I68" s="388"/>
      <c r="J68" s="392"/>
      <c r="K68" s="392"/>
      <c r="L68" s="408"/>
      <c r="M68" s="409"/>
      <c r="N68" s="383"/>
      <c r="O68" s="248"/>
      <c r="P68" s="123"/>
      <c r="Q68" s="7"/>
      <c r="R68" s="7"/>
      <c r="S68" s="7"/>
      <c r="T68" s="7"/>
      <c r="U68" s="7"/>
      <c r="V68" s="7"/>
      <c r="X68" s="7"/>
      <c r="Y68" s="7"/>
      <c r="Z68" s="7"/>
      <c r="AA68" s="7"/>
      <c r="AB68" s="7"/>
    </row>
    <row r="69" spans="2:28" ht="20.100000000000001" customHeight="1" x14ac:dyDescent="0.2">
      <c r="B69" s="374"/>
      <c r="C69" s="383"/>
      <c r="D69" s="383"/>
      <c r="E69" s="388"/>
      <c r="F69" s="388"/>
      <c r="H69" s="394"/>
      <c r="I69" s="388"/>
      <c r="J69" s="392"/>
      <c r="K69" s="392"/>
      <c r="L69" s="408"/>
      <c r="M69" s="409"/>
      <c r="N69" s="383"/>
      <c r="O69" s="248"/>
      <c r="P69" s="123"/>
      <c r="Q69" s="7"/>
      <c r="R69" s="7"/>
      <c r="S69" s="7"/>
      <c r="T69" s="7"/>
      <c r="U69" s="7"/>
      <c r="V69" s="7"/>
      <c r="X69" s="7"/>
      <c r="Y69" s="7"/>
      <c r="Z69" s="7"/>
      <c r="AA69" s="7"/>
      <c r="AB69" s="7"/>
    </row>
    <row r="70" spans="2:28" ht="20.100000000000001" customHeight="1" x14ac:dyDescent="0.2">
      <c r="B70" s="374"/>
      <c r="C70" s="383"/>
      <c r="D70" s="383"/>
      <c r="E70" s="388"/>
      <c r="F70" s="388"/>
      <c r="H70" s="394"/>
      <c r="I70" s="388"/>
      <c r="J70" s="392"/>
      <c r="K70" s="392"/>
      <c r="L70" s="408"/>
      <c r="M70" s="409"/>
      <c r="N70" s="383"/>
      <c r="O70" s="248"/>
      <c r="P70" s="123"/>
      <c r="Q70" s="7"/>
      <c r="R70" s="7"/>
      <c r="S70" s="7"/>
      <c r="T70" s="7"/>
      <c r="U70" s="7"/>
      <c r="V70" s="7"/>
      <c r="X70" s="7"/>
      <c r="Y70" s="7"/>
      <c r="Z70" s="7"/>
      <c r="AA70" s="7"/>
      <c r="AB70" s="7"/>
    </row>
    <row r="71" spans="2:28" ht="20.100000000000001" customHeight="1" x14ac:dyDescent="0.2">
      <c r="B71" s="374"/>
      <c r="C71" s="383"/>
      <c r="D71" s="383"/>
      <c r="E71" s="388"/>
      <c r="F71" s="388"/>
      <c r="H71" s="394"/>
      <c r="I71" s="388"/>
      <c r="J71" s="392"/>
      <c r="K71" s="392"/>
      <c r="L71" s="408"/>
      <c r="M71" s="409"/>
      <c r="N71" s="383"/>
      <c r="O71" s="248"/>
      <c r="P71" s="123"/>
      <c r="Q71" s="7"/>
      <c r="R71" s="7"/>
      <c r="S71" s="7"/>
      <c r="T71" s="7"/>
      <c r="U71" s="7"/>
      <c r="V71" s="7"/>
      <c r="X71" s="7"/>
      <c r="Y71" s="7"/>
      <c r="Z71" s="7"/>
      <c r="AA71" s="7"/>
      <c r="AB71" s="7"/>
    </row>
    <row r="72" spans="2:28" ht="20.100000000000001" customHeight="1" x14ac:dyDescent="0.2">
      <c r="B72" s="374"/>
      <c r="C72" s="383"/>
      <c r="D72" s="383"/>
      <c r="E72" s="388"/>
      <c r="F72" s="388"/>
      <c r="H72" s="394"/>
      <c r="I72" s="388"/>
      <c r="J72" s="392"/>
      <c r="K72" s="392"/>
      <c r="L72" s="408"/>
      <c r="M72" s="409"/>
      <c r="N72" s="383"/>
      <c r="O72" s="248"/>
      <c r="P72" s="123"/>
      <c r="Q72" s="7"/>
      <c r="R72" s="7"/>
      <c r="S72" s="7"/>
      <c r="T72" s="7"/>
      <c r="U72" s="7"/>
      <c r="V72" s="7"/>
      <c r="X72" s="7"/>
      <c r="Y72" s="7"/>
      <c r="Z72" s="7"/>
      <c r="AA72" s="7"/>
      <c r="AB72" s="7"/>
    </row>
    <row r="73" spans="2:28" ht="20.100000000000001" customHeight="1" x14ac:dyDescent="0.2">
      <c r="B73" s="374"/>
      <c r="C73" s="383"/>
      <c r="D73" s="383"/>
      <c r="E73" s="388"/>
      <c r="F73" s="388"/>
      <c r="H73" s="394"/>
      <c r="I73" s="388"/>
      <c r="J73" s="392"/>
      <c r="K73" s="392"/>
      <c r="L73" s="408"/>
      <c r="M73" s="409"/>
      <c r="N73" s="383"/>
      <c r="O73" s="248"/>
      <c r="P73" s="123"/>
      <c r="Q73" s="7"/>
      <c r="R73" s="7"/>
      <c r="S73" s="7"/>
      <c r="T73" s="7"/>
      <c r="U73" s="7"/>
      <c r="V73" s="7"/>
      <c r="X73" s="7"/>
      <c r="Y73" s="7"/>
      <c r="Z73" s="7"/>
      <c r="AA73" s="7"/>
      <c r="AB73" s="7"/>
    </row>
    <row r="74" spans="2:28" ht="20.100000000000001" customHeight="1" x14ac:dyDescent="0.2">
      <c r="B74" s="374"/>
      <c r="C74" s="383"/>
      <c r="D74" s="383"/>
      <c r="E74" s="388"/>
      <c r="F74" s="388"/>
      <c r="H74" s="394"/>
      <c r="I74" s="388"/>
      <c r="J74" s="392"/>
      <c r="K74" s="392"/>
      <c r="L74" s="408"/>
      <c r="M74" s="409"/>
      <c r="N74" s="383"/>
      <c r="O74" s="248"/>
      <c r="P74" s="123"/>
      <c r="Q74" s="7"/>
      <c r="R74" s="7"/>
      <c r="S74" s="7"/>
      <c r="T74" s="7"/>
      <c r="U74" s="7"/>
      <c r="V74" s="7"/>
      <c r="X74" s="7"/>
      <c r="Y74" s="7"/>
      <c r="Z74" s="7"/>
      <c r="AA74" s="7"/>
      <c r="AB74" s="7"/>
    </row>
    <row r="75" spans="2:28" ht="20.100000000000001" customHeight="1" x14ac:dyDescent="0.2">
      <c r="B75" s="374"/>
      <c r="C75" s="383"/>
      <c r="D75" s="383"/>
      <c r="E75" s="388"/>
      <c r="F75" s="388"/>
      <c r="H75" s="394"/>
      <c r="I75" s="388"/>
      <c r="J75" s="392"/>
      <c r="K75" s="392"/>
      <c r="L75" s="408"/>
      <c r="M75" s="409"/>
      <c r="N75" s="383"/>
      <c r="O75" s="248"/>
      <c r="P75" s="123"/>
      <c r="Q75" s="7"/>
      <c r="R75" s="7"/>
      <c r="S75" s="7"/>
      <c r="T75" s="7"/>
      <c r="U75" s="7"/>
      <c r="V75" s="7"/>
      <c r="X75" s="7"/>
      <c r="Y75" s="7"/>
      <c r="Z75" s="7"/>
      <c r="AA75" s="7"/>
      <c r="AB75" s="7"/>
    </row>
    <row r="76" spans="2:28" ht="20.100000000000001" customHeight="1" x14ac:dyDescent="0.2">
      <c r="B76" s="374"/>
      <c r="C76" s="383"/>
      <c r="D76" s="383"/>
      <c r="E76" s="388"/>
      <c r="F76" s="388"/>
      <c r="H76" s="394"/>
      <c r="I76" s="388"/>
      <c r="J76" s="392"/>
      <c r="K76" s="392"/>
      <c r="L76" s="408"/>
      <c r="M76" s="409"/>
      <c r="N76" s="383"/>
      <c r="O76" s="248"/>
      <c r="P76" s="123"/>
      <c r="Q76" s="7"/>
      <c r="R76" s="7"/>
      <c r="S76" s="7"/>
      <c r="T76" s="7"/>
      <c r="U76" s="7"/>
      <c r="V76" s="7"/>
      <c r="X76" s="7"/>
      <c r="Y76" s="7"/>
      <c r="Z76" s="7"/>
      <c r="AA76" s="7"/>
      <c r="AB76" s="7"/>
    </row>
    <row r="77" spans="2:28" ht="20.100000000000001" customHeight="1" x14ac:dyDescent="0.2">
      <c r="B77" s="374"/>
      <c r="C77" s="383"/>
      <c r="D77" s="383"/>
      <c r="E77" s="388"/>
      <c r="F77" s="388"/>
      <c r="H77" s="394"/>
      <c r="I77" s="388"/>
      <c r="J77" s="392"/>
      <c r="K77" s="392"/>
      <c r="L77" s="408"/>
      <c r="M77" s="409"/>
      <c r="N77" s="383"/>
      <c r="O77" s="248"/>
      <c r="P77" s="123"/>
      <c r="Q77" s="7"/>
      <c r="R77" s="7"/>
      <c r="S77" s="7"/>
      <c r="T77" s="7"/>
      <c r="U77" s="7"/>
      <c r="V77" s="7"/>
      <c r="X77" s="7"/>
      <c r="Y77" s="7"/>
      <c r="Z77" s="7"/>
      <c r="AA77" s="7"/>
      <c r="AB77" s="7"/>
    </row>
    <row r="78" spans="2:28" ht="20.100000000000001" customHeight="1" x14ac:dyDescent="0.2">
      <c r="B78" s="374"/>
      <c r="C78" s="383"/>
      <c r="D78" s="383"/>
      <c r="E78" s="388"/>
      <c r="F78" s="388"/>
      <c r="H78" s="394"/>
      <c r="I78" s="388"/>
      <c r="J78" s="392"/>
      <c r="K78" s="392"/>
      <c r="L78" s="408"/>
      <c r="M78" s="409"/>
      <c r="N78" s="383"/>
      <c r="O78" s="248"/>
      <c r="P78" s="123"/>
      <c r="Q78" s="7"/>
      <c r="R78" s="7"/>
      <c r="S78" s="7"/>
      <c r="T78" s="7"/>
      <c r="U78" s="7"/>
      <c r="V78" s="7"/>
      <c r="X78" s="7"/>
      <c r="Y78" s="7"/>
      <c r="Z78" s="7"/>
      <c r="AA78" s="7"/>
      <c r="AB78" s="7"/>
    </row>
    <row r="79" spans="2:28" ht="20.100000000000001" customHeight="1" x14ac:dyDescent="0.2">
      <c r="B79" s="374"/>
      <c r="C79" s="383"/>
      <c r="D79" s="383"/>
      <c r="E79" s="388"/>
      <c r="F79" s="388"/>
      <c r="H79" s="394"/>
      <c r="I79" s="388"/>
      <c r="J79" s="392"/>
      <c r="K79" s="392"/>
      <c r="L79" s="408"/>
      <c r="M79" s="409"/>
      <c r="N79" s="383"/>
      <c r="O79" s="248"/>
      <c r="P79" s="123"/>
      <c r="Q79" s="7"/>
      <c r="R79" s="7"/>
      <c r="S79" s="7"/>
      <c r="T79" s="7"/>
      <c r="U79" s="7"/>
      <c r="V79" s="7"/>
      <c r="X79" s="7"/>
      <c r="Y79" s="7"/>
      <c r="Z79" s="7"/>
      <c r="AA79" s="7"/>
      <c r="AB79" s="7"/>
    </row>
    <row r="80" spans="2:28" ht="20.100000000000001" customHeight="1" x14ac:dyDescent="0.2">
      <c r="B80" s="374"/>
      <c r="C80" s="383"/>
      <c r="D80" s="383"/>
      <c r="E80" s="388"/>
      <c r="F80" s="388"/>
      <c r="H80" s="394"/>
      <c r="I80" s="388"/>
      <c r="J80" s="392"/>
      <c r="K80" s="392"/>
      <c r="L80" s="408"/>
      <c r="M80" s="409"/>
      <c r="N80" s="383"/>
      <c r="O80" s="248"/>
      <c r="P80" s="123"/>
      <c r="Q80" s="7"/>
      <c r="R80" s="7"/>
      <c r="S80" s="7"/>
      <c r="T80" s="7"/>
      <c r="U80" s="7"/>
      <c r="V80" s="7"/>
      <c r="X80" s="7"/>
      <c r="Y80" s="7"/>
      <c r="Z80" s="7"/>
      <c r="AA80" s="7"/>
      <c r="AB80" s="7"/>
    </row>
    <row r="81" spans="2:28" ht="20.100000000000001" customHeight="1" x14ac:dyDescent="0.2">
      <c r="B81" s="374"/>
      <c r="C81" s="383"/>
      <c r="D81" s="383"/>
      <c r="E81" s="388"/>
      <c r="F81" s="388"/>
      <c r="H81" s="394"/>
      <c r="I81" s="388"/>
      <c r="J81" s="392"/>
      <c r="K81" s="392"/>
      <c r="L81" s="408"/>
      <c r="M81" s="409"/>
      <c r="N81" s="383"/>
      <c r="O81" s="248"/>
      <c r="P81" s="123"/>
      <c r="Q81" s="7"/>
      <c r="R81" s="7"/>
      <c r="S81" s="7"/>
      <c r="T81" s="7"/>
      <c r="U81" s="7"/>
      <c r="V81" s="7"/>
      <c r="X81" s="7"/>
      <c r="Y81" s="7"/>
      <c r="Z81" s="7"/>
      <c r="AA81" s="7"/>
      <c r="AB81" s="7"/>
    </row>
    <row r="82" spans="2:28" ht="20.100000000000001" customHeight="1" x14ac:dyDescent="0.2">
      <c r="B82" s="374"/>
      <c r="C82" s="383"/>
      <c r="D82" s="383"/>
      <c r="E82" s="388"/>
      <c r="F82" s="388"/>
      <c r="H82" s="394"/>
      <c r="I82" s="388"/>
      <c r="J82" s="392"/>
      <c r="K82" s="392"/>
      <c r="L82" s="408"/>
      <c r="M82" s="409"/>
      <c r="N82" s="383"/>
      <c r="O82" s="248"/>
      <c r="P82" s="123"/>
      <c r="Q82" s="7"/>
      <c r="R82" s="7"/>
      <c r="S82" s="7"/>
      <c r="T82" s="7"/>
      <c r="U82" s="7"/>
      <c r="V82" s="7"/>
      <c r="X82" s="7"/>
      <c r="Y82" s="7"/>
      <c r="Z82" s="7"/>
      <c r="AA82" s="7"/>
      <c r="AB82" s="7"/>
    </row>
    <row r="83" spans="2:28" ht="20.100000000000001" customHeight="1" x14ac:dyDescent="0.2">
      <c r="B83" s="374"/>
      <c r="C83" s="383"/>
      <c r="D83" s="383"/>
      <c r="E83" s="388"/>
      <c r="F83" s="388"/>
      <c r="H83" s="394"/>
      <c r="I83" s="388"/>
      <c r="J83" s="392"/>
      <c r="K83" s="392"/>
      <c r="L83" s="408"/>
      <c r="M83" s="409"/>
      <c r="N83" s="383"/>
      <c r="O83" s="248"/>
      <c r="P83" s="123"/>
      <c r="Q83" s="7"/>
      <c r="R83" s="7"/>
      <c r="S83" s="7"/>
      <c r="T83" s="7"/>
      <c r="U83" s="7"/>
      <c r="V83" s="7"/>
      <c r="X83" s="7"/>
      <c r="Y83" s="7"/>
      <c r="Z83" s="7"/>
      <c r="AA83" s="7"/>
      <c r="AB83" s="7"/>
    </row>
    <row r="84" spans="2:28" ht="20.100000000000001" customHeight="1" x14ac:dyDescent="0.2">
      <c r="B84" s="374"/>
      <c r="C84" s="383"/>
      <c r="D84" s="383"/>
      <c r="E84" s="388"/>
      <c r="F84" s="388"/>
      <c r="H84" s="394"/>
      <c r="I84" s="388"/>
      <c r="J84" s="392"/>
      <c r="K84" s="392"/>
      <c r="L84" s="408"/>
      <c r="M84" s="409"/>
      <c r="N84" s="383"/>
      <c r="O84" s="248"/>
      <c r="P84" s="123"/>
      <c r="Q84" s="7"/>
      <c r="R84" s="7"/>
      <c r="S84" s="7"/>
      <c r="T84" s="7"/>
      <c r="U84" s="7"/>
      <c r="V84" s="7"/>
      <c r="X84" s="7"/>
      <c r="Y84" s="7"/>
      <c r="Z84" s="7"/>
      <c r="AA84" s="7"/>
      <c r="AB84" s="7"/>
    </row>
    <row r="85" spans="2:28" ht="20.100000000000001" customHeight="1" x14ac:dyDescent="0.2">
      <c r="B85" s="374"/>
      <c r="C85" s="383"/>
      <c r="D85" s="383"/>
      <c r="E85" s="388"/>
      <c r="F85" s="388"/>
      <c r="H85" s="394"/>
      <c r="I85" s="388"/>
      <c r="J85" s="392"/>
      <c r="K85" s="392"/>
      <c r="L85" s="408"/>
      <c r="M85" s="409"/>
      <c r="N85" s="383"/>
      <c r="O85" s="248"/>
      <c r="P85" s="123"/>
      <c r="Q85" s="7"/>
      <c r="R85" s="7"/>
      <c r="S85" s="7"/>
      <c r="T85" s="7"/>
      <c r="U85" s="7"/>
      <c r="V85" s="7"/>
      <c r="X85" s="7"/>
      <c r="Y85" s="7"/>
      <c r="Z85" s="7"/>
      <c r="AA85" s="7"/>
      <c r="AB85" s="7"/>
    </row>
    <row r="86" spans="2:28" ht="20.100000000000001" customHeight="1" x14ac:dyDescent="0.2">
      <c r="B86" s="374"/>
      <c r="C86" s="383"/>
      <c r="D86" s="383"/>
      <c r="E86" s="388"/>
      <c r="F86" s="388"/>
      <c r="H86" s="394"/>
      <c r="I86" s="388"/>
      <c r="J86" s="392"/>
      <c r="K86" s="392"/>
      <c r="L86" s="408"/>
      <c r="M86" s="409"/>
      <c r="N86" s="383"/>
      <c r="O86" s="248"/>
      <c r="P86" s="123"/>
      <c r="Q86" s="7"/>
      <c r="R86" s="7"/>
      <c r="S86" s="7"/>
      <c r="T86" s="7"/>
      <c r="U86" s="7"/>
      <c r="V86" s="7"/>
      <c r="X86" s="7"/>
      <c r="Y86" s="7"/>
      <c r="Z86" s="7"/>
      <c r="AA86" s="7"/>
      <c r="AB86" s="7"/>
    </row>
    <row r="87" spans="2:28" ht="20.100000000000001" customHeight="1" x14ac:dyDescent="0.2">
      <c r="B87" s="374"/>
      <c r="C87" s="383"/>
      <c r="D87" s="383"/>
      <c r="E87" s="388"/>
      <c r="F87" s="388"/>
      <c r="H87" s="394"/>
      <c r="I87" s="388"/>
      <c r="J87" s="392"/>
      <c r="K87" s="392"/>
      <c r="L87" s="408"/>
      <c r="M87" s="409"/>
      <c r="N87" s="383"/>
      <c r="O87" s="248"/>
      <c r="P87" s="123"/>
      <c r="Q87" s="7"/>
      <c r="R87" s="7"/>
      <c r="S87" s="7"/>
      <c r="T87" s="7"/>
      <c r="U87" s="7"/>
      <c r="V87" s="7"/>
      <c r="X87" s="7"/>
      <c r="Y87" s="7"/>
      <c r="Z87" s="7"/>
      <c r="AA87" s="7"/>
      <c r="AB87" s="7"/>
    </row>
    <row r="88" spans="2:28" ht="20.100000000000001" customHeight="1" x14ac:dyDescent="0.2">
      <c r="B88" s="374"/>
      <c r="C88" s="383"/>
      <c r="D88" s="383"/>
      <c r="E88" s="388"/>
      <c r="F88" s="388"/>
      <c r="H88" s="394"/>
      <c r="I88" s="388"/>
      <c r="J88" s="392"/>
      <c r="K88" s="392"/>
      <c r="L88" s="408"/>
      <c r="M88" s="409"/>
      <c r="N88" s="383"/>
      <c r="O88" s="248"/>
      <c r="P88" s="123"/>
      <c r="Q88" s="7"/>
      <c r="R88" s="7"/>
      <c r="S88" s="7"/>
      <c r="T88" s="7"/>
      <c r="U88" s="7"/>
      <c r="V88" s="7"/>
      <c r="X88" s="7"/>
      <c r="Y88" s="7"/>
      <c r="Z88" s="7"/>
      <c r="AA88" s="7"/>
      <c r="AB88" s="7"/>
    </row>
    <row r="89" spans="2:28" ht="20.100000000000001" customHeight="1" x14ac:dyDescent="0.2">
      <c r="B89" s="374"/>
      <c r="C89" s="383"/>
      <c r="D89" s="383"/>
      <c r="E89" s="388"/>
      <c r="F89" s="388"/>
      <c r="H89" s="394"/>
      <c r="I89" s="388"/>
      <c r="J89" s="392"/>
      <c r="K89" s="392"/>
      <c r="L89" s="408"/>
      <c r="M89" s="409"/>
      <c r="N89" s="383"/>
      <c r="O89" s="248"/>
      <c r="P89" s="123"/>
      <c r="Q89" s="7"/>
      <c r="R89" s="7"/>
      <c r="S89" s="7"/>
      <c r="T89" s="7"/>
      <c r="U89" s="7"/>
      <c r="V89" s="7"/>
      <c r="X89" s="7"/>
      <c r="Y89" s="7"/>
      <c r="Z89" s="7"/>
      <c r="AA89" s="7"/>
      <c r="AB89" s="7"/>
    </row>
  </sheetData>
  <sheetProtection password="C735" sheet="1" objects="1" scenarios="1" selectLockedCells="1" selectUnlockedCells="1"/>
  <sortState ref="A2:AA33">
    <sortCondition ref="C2:C33"/>
  </sortState>
  <conditionalFormatting sqref="O6 O10:O11 O13:O15 N14 N7 N4:N5 N2:O2">
    <cfRule type="expression" dxfId="80" priority="17">
      <formula>#REF!="Associate"</formula>
    </cfRule>
  </conditionalFormatting>
  <conditionalFormatting sqref="O33">
    <cfRule type="expression" dxfId="79" priority="11">
      <formula>L34="Associate"</formula>
    </cfRule>
  </conditionalFormatting>
  <conditionalFormatting sqref="N1:O1">
    <cfRule type="expression" dxfId="78" priority="8">
      <formula>#REF!="Associate"</formula>
    </cfRule>
  </conditionalFormatting>
  <conditionalFormatting sqref="O34">
    <cfRule type="expression" dxfId="77" priority="89">
      <formula>K35="Associate"</formula>
    </cfRule>
  </conditionalFormatting>
  <conditionalFormatting sqref="K33">
    <cfRule type="expression" dxfId="76" priority="90">
      <formula>R34="Associate"</formula>
    </cfRule>
  </conditionalFormatting>
  <conditionalFormatting sqref="K34">
    <cfRule type="expression" dxfId="75" priority="91">
      <formula>Q35="Associate"</formula>
    </cfRule>
  </conditionalFormatting>
  <conditionalFormatting sqref="P46">
    <cfRule type="expression" dxfId="74" priority="1">
      <formula>L47="Associate"</formula>
    </cfRule>
  </conditionalFormatting>
  <conditionalFormatting sqref="K46">
    <cfRule type="expression" dxfId="73" priority="2">
      <formula>O47="Associate"</formula>
    </cfRule>
  </conditionalFormatting>
  <hyperlinks>
    <hyperlink ref="G31" r:id="rId1"/>
    <hyperlink ref="G37" r:id="rId2"/>
    <hyperlink ref="G38" r:id="rId3"/>
    <hyperlink ref="G39" r:id="rId4"/>
    <hyperlink ref="G46" r:id="rId5"/>
    <hyperlink ref="G53" r:id="rId6"/>
    <hyperlink ref="G55" r:id="rId7"/>
  </hyperlinks>
  <pageMargins left="0.7" right="0.7" top="0.75" bottom="0.75" header="0.3" footer="0.3"/>
  <pageSetup paperSize="9" orientation="portrait" verticalDpi="0" r:id="rId8"/>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32"/>
  <sheetViews>
    <sheetView workbookViewId="0">
      <pane ySplit="4" topLeftCell="A14" activePane="bottomLeft" state="frozen"/>
      <selection pane="bottomLeft" activeCell="L32" sqref="L32"/>
    </sheetView>
  </sheetViews>
  <sheetFormatPr defaultColWidth="9.140625" defaultRowHeight="15" x14ac:dyDescent="0.2"/>
  <cols>
    <col min="1" max="1" width="29.140625" style="41" customWidth="1"/>
    <col min="2" max="2" width="16.28515625" style="355" customWidth="1"/>
    <col min="3" max="3" width="24" style="355" customWidth="1"/>
    <col min="4" max="4" width="13.5703125" style="355" customWidth="1"/>
    <col min="5" max="5" width="16.85546875" style="355" customWidth="1"/>
    <col min="6" max="6" width="18.7109375" style="561" customWidth="1"/>
    <col min="7" max="7" width="13.5703125" style="562" customWidth="1"/>
    <col min="8" max="8" width="12.5703125" style="562" customWidth="1"/>
    <col min="9" max="16384" width="9.140625" style="41"/>
  </cols>
  <sheetData>
    <row r="1" spans="1:8" ht="15.75" x14ac:dyDescent="0.25">
      <c r="A1" s="46" t="s">
        <v>358</v>
      </c>
    </row>
    <row r="2" spans="1:8" ht="15.75" x14ac:dyDescent="0.25">
      <c r="A2" s="46" t="s">
        <v>359</v>
      </c>
      <c r="H2" s="563">
        <f>H3/B3</f>
        <v>0.41666666666666669</v>
      </c>
    </row>
    <row r="3" spans="1:8" s="45" customFormat="1" x14ac:dyDescent="0.2">
      <c r="B3" s="356">
        <f>COUNTA(B5:B28)</f>
        <v>24</v>
      </c>
      <c r="C3" s="356"/>
      <c r="D3" s="356"/>
      <c r="E3" s="356"/>
      <c r="F3" s="564"/>
      <c r="G3" s="356">
        <f>COUNTA(G5:G28)</f>
        <v>10</v>
      </c>
      <c r="H3" s="356">
        <f>COUNTA(H5:H28)</f>
        <v>10</v>
      </c>
    </row>
    <row r="4" spans="1:8" s="42" customFormat="1" ht="31.5" x14ac:dyDescent="0.25">
      <c r="A4" s="44" t="s">
        <v>360</v>
      </c>
      <c r="B4" s="357" t="s">
        <v>361</v>
      </c>
      <c r="C4" s="357" t="s">
        <v>362</v>
      </c>
      <c r="D4" s="357" t="s">
        <v>363</v>
      </c>
      <c r="E4" s="357" t="s">
        <v>365</v>
      </c>
      <c r="F4" s="565" t="s">
        <v>364</v>
      </c>
      <c r="G4" s="566" t="s">
        <v>439</v>
      </c>
      <c r="H4" s="566" t="s">
        <v>440</v>
      </c>
    </row>
    <row r="5" spans="1:8" s="42" customFormat="1" ht="15" customHeight="1" x14ac:dyDescent="0.2">
      <c r="A5" s="43"/>
      <c r="B5" s="358" t="s">
        <v>366</v>
      </c>
      <c r="C5" s="358" t="s">
        <v>367</v>
      </c>
      <c r="D5" s="358" t="s">
        <v>368</v>
      </c>
      <c r="E5" s="358" t="s">
        <v>369</v>
      </c>
      <c r="F5" s="567">
        <v>426617</v>
      </c>
      <c r="G5" s="568"/>
      <c r="H5" s="568"/>
    </row>
    <row r="6" spans="1:8" s="42" customFormat="1" ht="15" customHeight="1" x14ac:dyDescent="0.2">
      <c r="A6" s="43"/>
      <c r="B6" s="358" t="s">
        <v>370</v>
      </c>
      <c r="C6" s="358" t="s">
        <v>371</v>
      </c>
      <c r="D6" s="358" t="s">
        <v>372</v>
      </c>
      <c r="E6" s="358" t="s">
        <v>373</v>
      </c>
      <c r="F6" s="567">
        <v>426964</v>
      </c>
      <c r="G6" s="568">
        <v>39611</v>
      </c>
      <c r="H6" s="568">
        <v>39643</v>
      </c>
    </row>
    <row r="7" spans="1:8" s="42" customFormat="1" ht="15" customHeight="1" x14ac:dyDescent="0.2">
      <c r="A7" s="43"/>
      <c r="B7" s="358" t="s">
        <v>374</v>
      </c>
      <c r="C7" s="358" t="s">
        <v>375</v>
      </c>
      <c r="D7" s="358" t="s">
        <v>372</v>
      </c>
      <c r="E7" s="358" t="s">
        <v>376</v>
      </c>
      <c r="F7" s="567">
        <v>393443</v>
      </c>
      <c r="G7" s="568">
        <v>39595</v>
      </c>
      <c r="H7" s="568">
        <v>39643</v>
      </c>
    </row>
    <row r="8" spans="1:8" s="42" customFormat="1" ht="15" customHeight="1" x14ac:dyDescent="0.2">
      <c r="A8" s="43"/>
      <c r="B8" s="358" t="s">
        <v>377</v>
      </c>
      <c r="C8" s="358" t="s">
        <v>378</v>
      </c>
      <c r="D8" s="358" t="s">
        <v>379</v>
      </c>
      <c r="E8" s="358" t="s">
        <v>380</v>
      </c>
      <c r="F8" s="567">
        <v>423280</v>
      </c>
      <c r="G8" s="568"/>
      <c r="H8" s="568"/>
    </row>
    <row r="9" spans="1:8" s="42" customFormat="1" ht="15" customHeight="1" x14ac:dyDescent="0.2">
      <c r="A9" s="43"/>
      <c r="B9" s="358" t="s">
        <v>381</v>
      </c>
      <c r="C9" s="358" t="s">
        <v>382</v>
      </c>
      <c r="D9" s="358" t="s">
        <v>372</v>
      </c>
      <c r="E9" s="358" t="s">
        <v>383</v>
      </c>
      <c r="F9" s="567">
        <v>425385</v>
      </c>
      <c r="G9" s="568">
        <v>39537</v>
      </c>
      <c r="H9" s="568">
        <v>39580</v>
      </c>
    </row>
    <row r="10" spans="1:8" s="42" customFormat="1" ht="15" customHeight="1" x14ac:dyDescent="0.2">
      <c r="A10" s="43"/>
      <c r="B10" s="358" t="s">
        <v>384</v>
      </c>
      <c r="C10" s="358" t="s">
        <v>385</v>
      </c>
      <c r="D10" s="358" t="s">
        <v>368</v>
      </c>
      <c r="E10" s="358" t="s">
        <v>386</v>
      </c>
      <c r="F10" s="567">
        <v>425865</v>
      </c>
      <c r="G10" s="568"/>
      <c r="H10" s="568"/>
    </row>
    <row r="11" spans="1:8" s="42" customFormat="1" ht="15" customHeight="1" x14ac:dyDescent="0.2">
      <c r="A11" s="43"/>
      <c r="B11" s="358" t="s">
        <v>387</v>
      </c>
      <c r="C11" s="358" t="s">
        <v>388</v>
      </c>
      <c r="D11" s="358" t="s">
        <v>372</v>
      </c>
      <c r="E11" s="358" t="s">
        <v>389</v>
      </c>
      <c r="F11" s="567">
        <v>422904</v>
      </c>
      <c r="G11" s="568"/>
      <c r="H11" s="568"/>
    </row>
    <row r="12" spans="1:8" s="42" customFormat="1" ht="15" customHeight="1" x14ac:dyDescent="0.2">
      <c r="A12" s="43"/>
      <c r="B12" s="358" t="s">
        <v>390</v>
      </c>
      <c r="C12" s="358" t="s">
        <v>391</v>
      </c>
      <c r="D12" s="358" t="s">
        <v>372</v>
      </c>
      <c r="E12" s="358" t="s">
        <v>392</v>
      </c>
      <c r="F12" s="567">
        <v>422426</v>
      </c>
      <c r="G12" s="568"/>
      <c r="H12" s="568"/>
    </row>
    <row r="13" spans="1:8" s="42" customFormat="1" ht="15" customHeight="1" x14ac:dyDescent="0.2">
      <c r="A13" s="43"/>
      <c r="B13" s="358" t="s">
        <v>393</v>
      </c>
      <c r="C13" s="358" t="s">
        <v>346</v>
      </c>
      <c r="D13" s="358" t="s">
        <v>372</v>
      </c>
      <c r="E13" s="358" t="s">
        <v>394</v>
      </c>
      <c r="F13" s="567">
        <v>426298</v>
      </c>
      <c r="G13" s="568">
        <v>39560</v>
      </c>
      <c r="H13" s="568">
        <v>39580</v>
      </c>
    </row>
    <row r="14" spans="1:8" s="42" customFormat="1" ht="15" customHeight="1" x14ac:dyDescent="0.2">
      <c r="A14" s="43" t="s">
        <v>395</v>
      </c>
      <c r="B14" s="358" t="s">
        <v>396</v>
      </c>
      <c r="C14" s="358" t="s">
        <v>397</v>
      </c>
      <c r="D14" s="358" t="s">
        <v>372</v>
      </c>
      <c r="E14" s="358" t="s">
        <v>398</v>
      </c>
      <c r="F14" s="567">
        <v>422262</v>
      </c>
      <c r="G14" s="568"/>
      <c r="H14" s="568"/>
    </row>
    <row r="15" spans="1:8" s="42" customFormat="1" ht="15" customHeight="1" x14ac:dyDescent="0.2">
      <c r="A15" s="43" t="s">
        <v>160</v>
      </c>
      <c r="B15" s="359" t="s">
        <v>446</v>
      </c>
      <c r="C15" s="358" t="s">
        <v>399</v>
      </c>
      <c r="D15" s="358" t="s">
        <v>372</v>
      </c>
      <c r="E15" s="358" t="s">
        <v>400</v>
      </c>
      <c r="F15" s="567">
        <v>424128</v>
      </c>
      <c r="G15" s="568">
        <v>39596</v>
      </c>
      <c r="H15" s="568">
        <v>39643</v>
      </c>
    </row>
    <row r="16" spans="1:8" s="42" customFormat="1" ht="15" customHeight="1" x14ac:dyDescent="0.2">
      <c r="A16" s="43" t="s">
        <v>160</v>
      </c>
      <c r="B16" s="359" t="s">
        <v>401</v>
      </c>
      <c r="C16" s="358" t="s">
        <v>402</v>
      </c>
      <c r="D16" s="358" t="s">
        <v>372</v>
      </c>
      <c r="E16" s="358" t="s">
        <v>403</v>
      </c>
      <c r="F16" s="567">
        <v>424708</v>
      </c>
      <c r="G16" s="568">
        <v>39555</v>
      </c>
      <c r="H16" s="568">
        <v>39580</v>
      </c>
    </row>
    <row r="17" spans="1:8" s="42" customFormat="1" ht="15" customHeight="1" x14ac:dyDescent="0.2">
      <c r="A17" s="43" t="s">
        <v>160</v>
      </c>
      <c r="B17" s="358" t="s">
        <v>404</v>
      </c>
      <c r="C17" s="358" t="s">
        <v>405</v>
      </c>
      <c r="D17" s="358" t="s">
        <v>372</v>
      </c>
      <c r="E17" s="358" t="s">
        <v>441</v>
      </c>
      <c r="F17" s="567">
        <v>393538</v>
      </c>
      <c r="G17" s="568">
        <v>39596</v>
      </c>
      <c r="H17" s="568">
        <v>39643</v>
      </c>
    </row>
    <row r="18" spans="1:8" s="42" customFormat="1" ht="15" customHeight="1" x14ac:dyDescent="0.2">
      <c r="A18" s="43" t="s">
        <v>160</v>
      </c>
      <c r="B18" s="358" t="s">
        <v>406</v>
      </c>
      <c r="C18" s="358" t="s">
        <v>407</v>
      </c>
      <c r="D18" s="358" t="s">
        <v>372</v>
      </c>
      <c r="E18" s="358" t="s">
        <v>442</v>
      </c>
      <c r="F18" s="567">
        <v>422536</v>
      </c>
      <c r="G18" s="568"/>
      <c r="H18" s="568"/>
    </row>
    <row r="19" spans="1:8" s="42" customFormat="1" ht="15" customHeight="1" x14ac:dyDescent="0.2">
      <c r="A19" s="43"/>
      <c r="B19" s="358" t="s">
        <v>408</v>
      </c>
      <c r="C19" s="358" t="s">
        <v>409</v>
      </c>
      <c r="D19" s="358" t="s">
        <v>372</v>
      </c>
      <c r="E19" s="358" t="s">
        <v>443</v>
      </c>
      <c r="F19" s="567">
        <v>394350</v>
      </c>
      <c r="G19" s="568">
        <v>39606</v>
      </c>
      <c r="H19" s="568">
        <v>39643</v>
      </c>
    </row>
    <row r="20" spans="1:8" s="42" customFormat="1" ht="15" customHeight="1" x14ac:dyDescent="0.2">
      <c r="A20" s="43"/>
      <c r="B20" s="358" t="s">
        <v>410</v>
      </c>
      <c r="C20" s="358" t="s">
        <v>411</v>
      </c>
      <c r="D20" s="358" t="s">
        <v>412</v>
      </c>
      <c r="E20" s="358" t="s">
        <v>413</v>
      </c>
      <c r="F20" s="569" t="s">
        <v>445</v>
      </c>
      <c r="G20" s="568"/>
      <c r="H20" s="568"/>
    </row>
    <row r="21" spans="1:8" s="42" customFormat="1" ht="15" customHeight="1" x14ac:dyDescent="0.2">
      <c r="A21" s="43" t="s">
        <v>176</v>
      </c>
      <c r="B21" s="358" t="s">
        <v>414</v>
      </c>
      <c r="C21" s="358" t="s">
        <v>415</v>
      </c>
      <c r="D21" s="358" t="s">
        <v>372</v>
      </c>
      <c r="E21" s="358" t="s">
        <v>444</v>
      </c>
      <c r="F21" s="567">
        <v>424943</v>
      </c>
      <c r="G21" s="568"/>
      <c r="H21" s="568"/>
    </row>
    <row r="22" spans="1:8" s="42" customFormat="1" ht="15" customHeight="1" x14ac:dyDescent="0.2">
      <c r="A22" s="43"/>
      <c r="B22" s="358" t="s">
        <v>416</v>
      </c>
      <c r="C22" s="358" t="s">
        <v>417</v>
      </c>
      <c r="D22" s="358" t="s">
        <v>418</v>
      </c>
      <c r="E22" s="358" t="s">
        <v>419</v>
      </c>
      <c r="F22" s="567">
        <v>570611</v>
      </c>
      <c r="G22" s="568"/>
      <c r="H22" s="568"/>
    </row>
    <row r="23" spans="1:8" s="42" customFormat="1" ht="15" customHeight="1" x14ac:dyDescent="0.2">
      <c r="A23" s="43"/>
      <c r="B23" s="358" t="s">
        <v>420</v>
      </c>
      <c r="C23" s="358" t="s">
        <v>421</v>
      </c>
      <c r="D23" s="358" t="s">
        <v>422</v>
      </c>
      <c r="E23" s="358" t="s">
        <v>423</v>
      </c>
      <c r="F23" s="567">
        <v>590642</v>
      </c>
      <c r="G23" s="568">
        <v>39601</v>
      </c>
      <c r="H23" s="568">
        <v>39643</v>
      </c>
    </row>
    <row r="24" spans="1:8" s="42" customFormat="1" ht="15" customHeight="1" x14ac:dyDescent="0.2">
      <c r="A24" s="43" t="s">
        <v>157</v>
      </c>
      <c r="B24" s="358" t="s">
        <v>424</v>
      </c>
      <c r="C24" s="358" t="s">
        <v>425</v>
      </c>
      <c r="D24" s="358" t="s">
        <v>372</v>
      </c>
      <c r="E24" s="358" t="s">
        <v>426</v>
      </c>
      <c r="F24" s="567">
        <v>424557</v>
      </c>
      <c r="G24" s="568"/>
      <c r="H24" s="568"/>
    </row>
    <row r="25" spans="1:8" s="42" customFormat="1" ht="15" customHeight="1" x14ac:dyDescent="0.2">
      <c r="A25" s="43" t="s">
        <v>177</v>
      </c>
      <c r="B25" s="358" t="s">
        <v>427</v>
      </c>
      <c r="C25" s="358" t="s">
        <v>428</v>
      </c>
      <c r="D25" s="358" t="s">
        <v>368</v>
      </c>
      <c r="E25" s="358" t="s">
        <v>429</v>
      </c>
      <c r="F25" s="567">
        <v>422133</v>
      </c>
      <c r="G25" s="568"/>
      <c r="H25" s="568"/>
    </row>
    <row r="26" spans="1:8" s="42" customFormat="1" ht="15" customHeight="1" x14ac:dyDescent="0.2">
      <c r="A26" s="43"/>
      <c r="B26" s="358" t="s">
        <v>430</v>
      </c>
      <c r="C26" s="358" t="s">
        <v>431</v>
      </c>
      <c r="D26" s="358" t="s">
        <v>372</v>
      </c>
      <c r="E26" s="358" t="s">
        <v>432</v>
      </c>
      <c r="F26" s="567">
        <v>422841</v>
      </c>
      <c r="G26" s="568"/>
      <c r="H26" s="568"/>
    </row>
    <row r="27" spans="1:8" s="42" customFormat="1" ht="15" customHeight="1" x14ac:dyDescent="0.2">
      <c r="A27" s="43"/>
      <c r="B27" s="358" t="s">
        <v>433</v>
      </c>
      <c r="C27" s="358" t="s">
        <v>434</v>
      </c>
      <c r="D27" s="358" t="s">
        <v>372</v>
      </c>
      <c r="E27" s="358" t="s">
        <v>435</v>
      </c>
      <c r="F27" s="567">
        <v>423381</v>
      </c>
      <c r="G27" s="568"/>
      <c r="H27" s="568"/>
    </row>
    <row r="28" spans="1:8" s="42" customFormat="1" ht="15" customHeight="1" x14ac:dyDescent="0.2">
      <c r="A28" s="43"/>
      <c r="B28" s="358" t="s">
        <v>436</v>
      </c>
      <c r="C28" s="358" t="s">
        <v>437</v>
      </c>
      <c r="D28" s="358" t="s">
        <v>368</v>
      </c>
      <c r="E28" s="358" t="s">
        <v>438</v>
      </c>
      <c r="F28" s="567">
        <v>423390</v>
      </c>
      <c r="G28" s="568">
        <v>39598</v>
      </c>
      <c r="H28" s="568">
        <v>39643</v>
      </c>
    </row>
    <row r="29" spans="1:8" s="42" customFormat="1" x14ac:dyDescent="0.2">
      <c r="B29" s="360"/>
      <c r="C29" s="360"/>
      <c r="D29" s="360"/>
      <c r="E29" s="360"/>
      <c r="F29" s="570"/>
      <c r="G29" s="568"/>
      <c r="H29" s="568"/>
    </row>
    <row r="30" spans="1:8" s="42" customFormat="1" x14ac:dyDescent="0.2">
      <c r="B30" s="360"/>
      <c r="C30" s="360"/>
      <c r="D30" s="360"/>
      <c r="E30" s="360"/>
      <c r="F30" s="570"/>
      <c r="G30" s="568"/>
      <c r="H30" s="568"/>
    </row>
    <row r="31" spans="1:8" s="42" customFormat="1" x14ac:dyDescent="0.2">
      <c r="B31" s="360"/>
      <c r="C31" s="360"/>
      <c r="D31" s="360"/>
      <c r="E31" s="360"/>
      <c r="F31" s="570"/>
      <c r="G31" s="568"/>
      <c r="H31" s="568"/>
    </row>
    <row r="32" spans="1:8" s="42" customFormat="1" x14ac:dyDescent="0.2">
      <c r="B32" s="360"/>
      <c r="C32" s="360"/>
      <c r="D32" s="360"/>
      <c r="E32" s="360"/>
      <c r="F32" s="570"/>
      <c r="G32" s="568"/>
      <c r="H32" s="568"/>
    </row>
  </sheetData>
  <sheetProtection password="C735" sheet="1" objects="1" scenarios="1" selectLockedCells="1" selectUnlockedCells="1"/>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Q78"/>
  <sheetViews>
    <sheetView workbookViewId="0">
      <pane xSplit="2" ySplit="3" topLeftCell="C4" activePane="bottomRight" state="frozen"/>
      <selection activeCell="M11" sqref="M11"/>
      <selection pane="topRight" activeCell="M11" sqref="M11"/>
      <selection pane="bottomLeft" activeCell="M11" sqref="M11"/>
      <selection pane="bottomRight" activeCell="A84" sqref="A84"/>
    </sheetView>
  </sheetViews>
  <sheetFormatPr defaultRowHeight="12.75" x14ac:dyDescent="0.2"/>
  <cols>
    <col min="1" max="2" width="16.42578125" style="15" customWidth="1"/>
    <col min="3" max="3" width="8.7109375" style="17" customWidth="1"/>
    <col min="4" max="13" width="8.7109375" style="2" customWidth="1"/>
    <col min="14" max="15" width="8.7109375" style="3" customWidth="1"/>
    <col min="16" max="16" width="3" style="3" hidden="1" customWidth="1"/>
    <col min="17" max="17" width="10.5703125" style="49" customWidth="1"/>
    <col min="18" max="18" width="10.5703125" bestFit="1" customWidth="1"/>
  </cols>
  <sheetData>
    <row r="1" spans="1:17" x14ac:dyDescent="0.2">
      <c r="B1" s="15">
        <f>COUNTA(B4:B71)</f>
        <v>64</v>
      </c>
      <c r="C1" s="14"/>
      <c r="D1" s="3"/>
      <c r="E1" s="3"/>
      <c r="F1" s="3"/>
      <c r="G1" s="3"/>
      <c r="H1" s="3"/>
      <c r="I1" s="3"/>
      <c r="J1" s="1"/>
      <c r="K1" s="1"/>
      <c r="L1" s="1"/>
      <c r="M1" s="1"/>
      <c r="N1" s="39" t="s">
        <v>339</v>
      </c>
      <c r="O1" s="47">
        <f>AVERAGEIF(C2:N2,"&gt;0")</f>
        <v>46.416666666666664</v>
      </c>
      <c r="P1" s="3">
        <f>COUNTA(C4:N4)</f>
        <v>12</v>
      </c>
      <c r="Q1" s="49">
        <f>O1/B1</f>
        <v>0.72526041666666663</v>
      </c>
    </row>
    <row r="2" spans="1:17" x14ac:dyDescent="0.2">
      <c r="A2" s="124"/>
      <c r="B2" s="124"/>
      <c r="C2" s="3">
        <f t="shared" ref="C2:O2" si="0">SUM(C4:C72)</f>
        <v>44</v>
      </c>
      <c r="D2" s="3">
        <f t="shared" si="0"/>
        <v>49</v>
      </c>
      <c r="E2" s="3">
        <f t="shared" si="0"/>
        <v>42</v>
      </c>
      <c r="F2" s="3">
        <f t="shared" si="0"/>
        <v>39</v>
      </c>
      <c r="G2" s="3">
        <f t="shared" si="0"/>
        <v>43</v>
      </c>
      <c r="H2" s="3">
        <f t="shared" si="0"/>
        <v>50</v>
      </c>
      <c r="I2" s="3">
        <f t="shared" si="0"/>
        <v>47</v>
      </c>
      <c r="J2" s="3">
        <f t="shared" si="0"/>
        <v>49</v>
      </c>
      <c r="K2" s="3">
        <f t="shared" si="0"/>
        <v>45</v>
      </c>
      <c r="L2" s="3">
        <f t="shared" si="0"/>
        <v>44</v>
      </c>
      <c r="M2" s="3">
        <f t="shared" si="0"/>
        <v>52</v>
      </c>
      <c r="N2" s="3">
        <f t="shared" si="0"/>
        <v>53</v>
      </c>
      <c r="O2" s="3">
        <f t="shared" si="0"/>
        <v>557</v>
      </c>
    </row>
    <row r="3" spans="1:17" x14ac:dyDescent="0.2">
      <c r="A3" s="13" t="s">
        <v>462</v>
      </c>
      <c r="B3" s="13" t="s">
        <v>16</v>
      </c>
      <c r="C3" s="16" t="s">
        <v>0</v>
      </c>
      <c r="D3" s="1" t="s">
        <v>1</v>
      </c>
      <c r="E3" s="1" t="s">
        <v>2</v>
      </c>
      <c r="F3" s="1" t="s">
        <v>3</v>
      </c>
      <c r="G3" s="1" t="s">
        <v>4</v>
      </c>
      <c r="H3" s="1" t="s">
        <v>5</v>
      </c>
      <c r="I3" s="1" t="s">
        <v>6</v>
      </c>
      <c r="J3" s="1" t="s">
        <v>7</v>
      </c>
      <c r="K3" s="1" t="s">
        <v>8</v>
      </c>
      <c r="L3" s="1" t="s">
        <v>9</v>
      </c>
      <c r="M3" s="1" t="s">
        <v>10</v>
      </c>
      <c r="N3" s="1" t="s">
        <v>11</v>
      </c>
      <c r="O3" s="1" t="s">
        <v>12</v>
      </c>
      <c r="P3" s="3" t="s">
        <v>501</v>
      </c>
      <c r="Q3" s="50" t="s">
        <v>502</v>
      </c>
    </row>
    <row r="4" spans="1:17" x14ac:dyDescent="0.2">
      <c r="A4" s="9" t="e">
        <f>VLOOKUP($B4,MEMBERS!$C:$X,17,FALSE)</f>
        <v>#N/A</v>
      </c>
      <c r="B4" s="9" t="s">
        <v>275</v>
      </c>
      <c r="C4" s="14">
        <v>1</v>
      </c>
      <c r="D4" s="14">
        <v>0</v>
      </c>
      <c r="E4" s="14">
        <v>1</v>
      </c>
      <c r="F4" s="14">
        <v>1</v>
      </c>
      <c r="G4" s="14">
        <v>1</v>
      </c>
      <c r="H4" s="14">
        <v>1</v>
      </c>
      <c r="I4" s="14">
        <v>1</v>
      </c>
      <c r="J4" s="14">
        <v>1</v>
      </c>
      <c r="K4" s="14">
        <v>1</v>
      </c>
      <c r="L4" s="14">
        <v>1</v>
      </c>
      <c r="M4" s="14">
        <v>1</v>
      </c>
      <c r="N4" s="14">
        <v>1</v>
      </c>
      <c r="O4" s="4">
        <f t="shared" ref="O4:O20" si="1">SUM(C4:N4)</f>
        <v>11</v>
      </c>
      <c r="P4" s="3">
        <f>COUNTA(C4:N4)</f>
        <v>12</v>
      </c>
      <c r="Q4" s="49">
        <f>O4/P4</f>
        <v>0.91666666666666663</v>
      </c>
    </row>
    <row r="5" spans="1:17" x14ac:dyDescent="0.2">
      <c r="A5" s="9" t="e">
        <f>VLOOKUP($B5,MEMBERS!$C:$X,17,FALSE)</f>
        <v>#N/A</v>
      </c>
      <c r="B5" s="9" t="s">
        <v>277</v>
      </c>
      <c r="C5" s="14">
        <v>0</v>
      </c>
      <c r="D5" s="14">
        <v>1</v>
      </c>
      <c r="E5" s="14">
        <v>0</v>
      </c>
      <c r="F5" s="14">
        <v>0</v>
      </c>
      <c r="G5" s="14">
        <v>0</v>
      </c>
      <c r="H5" s="14">
        <v>1</v>
      </c>
      <c r="I5" s="14">
        <v>0</v>
      </c>
      <c r="J5" s="14">
        <v>0</v>
      </c>
      <c r="K5" s="14">
        <v>1</v>
      </c>
      <c r="L5" s="14">
        <v>1</v>
      </c>
      <c r="M5" s="14">
        <v>1</v>
      </c>
      <c r="N5" s="14">
        <v>1</v>
      </c>
      <c r="O5" s="4">
        <f t="shared" si="1"/>
        <v>6</v>
      </c>
      <c r="P5" s="3">
        <f t="shared" ref="P5:P20" si="2">COUNTA(C5:N5)</f>
        <v>12</v>
      </c>
      <c r="Q5" s="49">
        <f t="shared" ref="Q5:Q20" si="3">O5/P5</f>
        <v>0.5</v>
      </c>
    </row>
    <row r="6" spans="1:17" ht="12" customHeight="1" x14ac:dyDescent="0.2">
      <c r="A6" s="9">
        <f>VLOOKUP($B6,MEMBERS!$C:$X,17,FALSE)</f>
        <v>11</v>
      </c>
      <c r="B6" s="9" t="s">
        <v>278</v>
      </c>
      <c r="C6" s="14">
        <v>1</v>
      </c>
      <c r="D6" s="14">
        <v>1</v>
      </c>
      <c r="E6" s="14">
        <v>0</v>
      </c>
      <c r="F6" s="14">
        <v>1</v>
      </c>
      <c r="G6" s="14">
        <v>1</v>
      </c>
      <c r="H6" s="14">
        <v>1</v>
      </c>
      <c r="I6" s="14">
        <v>0</v>
      </c>
      <c r="J6" s="14">
        <v>1</v>
      </c>
      <c r="K6" s="14">
        <v>1</v>
      </c>
      <c r="L6" s="14">
        <v>1</v>
      </c>
      <c r="M6" s="14">
        <v>1</v>
      </c>
      <c r="N6" s="14">
        <v>1</v>
      </c>
      <c r="O6" s="4">
        <f t="shared" si="1"/>
        <v>10</v>
      </c>
      <c r="P6" s="3">
        <f t="shared" si="2"/>
        <v>12</v>
      </c>
      <c r="Q6" s="49">
        <f t="shared" si="3"/>
        <v>0.83333333333333337</v>
      </c>
    </row>
    <row r="7" spans="1:17" ht="11.25" customHeight="1" x14ac:dyDescent="0.2">
      <c r="A7" s="9">
        <f>VLOOKUP($B7,MEMBERS!$C:$X,17,FALSE)</f>
        <v>8</v>
      </c>
      <c r="B7" s="9" t="s">
        <v>279</v>
      </c>
      <c r="C7" s="14">
        <v>1</v>
      </c>
      <c r="D7" s="14">
        <v>1</v>
      </c>
      <c r="E7" s="14">
        <v>1</v>
      </c>
      <c r="F7" s="14">
        <v>1</v>
      </c>
      <c r="G7" s="14">
        <v>1</v>
      </c>
      <c r="H7" s="14">
        <v>0</v>
      </c>
      <c r="I7" s="14">
        <v>1</v>
      </c>
      <c r="J7" s="14">
        <v>1</v>
      </c>
      <c r="K7" s="14">
        <v>1</v>
      </c>
      <c r="L7" s="14">
        <v>1</v>
      </c>
      <c r="M7" s="14">
        <v>1</v>
      </c>
      <c r="N7" s="14">
        <v>0</v>
      </c>
      <c r="O7" s="4">
        <f t="shared" si="1"/>
        <v>10</v>
      </c>
      <c r="P7" s="3">
        <f t="shared" si="2"/>
        <v>12</v>
      </c>
      <c r="Q7" s="49">
        <f t="shared" si="3"/>
        <v>0.83333333333333337</v>
      </c>
    </row>
    <row r="8" spans="1:17" x14ac:dyDescent="0.2">
      <c r="A8" s="9">
        <f>VLOOKUP($B8,MEMBERS!$C:$X,17,FALSE)</f>
        <v>1</v>
      </c>
      <c r="B8" s="9" t="s">
        <v>280</v>
      </c>
      <c r="C8" s="14">
        <v>1</v>
      </c>
      <c r="D8" s="14">
        <v>1</v>
      </c>
      <c r="E8" s="14">
        <v>1</v>
      </c>
      <c r="F8" s="14">
        <v>1</v>
      </c>
      <c r="G8" s="14">
        <v>1</v>
      </c>
      <c r="H8" s="14">
        <v>1</v>
      </c>
      <c r="I8" s="14">
        <v>1</v>
      </c>
      <c r="J8" s="14">
        <v>1</v>
      </c>
      <c r="K8" s="14">
        <v>0</v>
      </c>
      <c r="L8" s="14">
        <v>1</v>
      </c>
      <c r="M8" s="14">
        <v>1</v>
      </c>
      <c r="N8" s="14">
        <v>1</v>
      </c>
      <c r="O8" s="4">
        <f t="shared" si="1"/>
        <v>11</v>
      </c>
      <c r="P8" s="3">
        <f t="shared" si="2"/>
        <v>12</v>
      </c>
      <c r="Q8" s="49">
        <f t="shared" si="3"/>
        <v>0.91666666666666663</v>
      </c>
    </row>
    <row r="9" spans="1:17" x14ac:dyDescent="0.2">
      <c r="A9" s="9">
        <f>VLOOKUP($B9,MEMBERS!$C:$X,17,FALSE)</f>
        <v>4</v>
      </c>
      <c r="B9" s="9" t="s">
        <v>197</v>
      </c>
      <c r="C9" s="14">
        <v>1</v>
      </c>
      <c r="D9" s="14">
        <v>1</v>
      </c>
      <c r="E9" s="14">
        <v>1</v>
      </c>
      <c r="F9" s="14">
        <v>1</v>
      </c>
      <c r="G9" s="14">
        <v>1</v>
      </c>
      <c r="H9" s="14">
        <v>1</v>
      </c>
      <c r="I9" s="14">
        <v>1</v>
      </c>
      <c r="J9" s="14">
        <v>1</v>
      </c>
      <c r="K9" s="14">
        <v>1</v>
      </c>
      <c r="L9" s="14">
        <v>1</v>
      </c>
      <c r="M9" s="14">
        <v>1</v>
      </c>
      <c r="N9" s="14">
        <v>1</v>
      </c>
      <c r="O9" s="4">
        <f t="shared" si="1"/>
        <v>12</v>
      </c>
      <c r="P9" s="3">
        <f t="shared" si="2"/>
        <v>12</v>
      </c>
      <c r="Q9" s="49">
        <f t="shared" si="3"/>
        <v>1</v>
      </c>
    </row>
    <row r="10" spans="1:17" ht="13.5" customHeight="1" x14ac:dyDescent="0.2">
      <c r="A10" s="9">
        <f>VLOOKUP($B10,MEMBERS!$C:$X,17,FALSE)</f>
        <v>6</v>
      </c>
      <c r="B10" s="9" t="s">
        <v>282</v>
      </c>
      <c r="C10" s="14">
        <v>1</v>
      </c>
      <c r="D10" s="14">
        <v>1</v>
      </c>
      <c r="E10" s="14">
        <v>1</v>
      </c>
      <c r="F10" s="14">
        <v>0</v>
      </c>
      <c r="G10" s="14">
        <v>1</v>
      </c>
      <c r="H10" s="14">
        <v>1</v>
      </c>
      <c r="I10" s="14">
        <v>1</v>
      </c>
      <c r="J10" s="14">
        <v>1</v>
      </c>
      <c r="K10" s="14">
        <v>0</v>
      </c>
      <c r="L10" s="14">
        <v>0</v>
      </c>
      <c r="M10" s="14">
        <v>0</v>
      </c>
      <c r="N10" s="14">
        <v>1</v>
      </c>
      <c r="O10" s="4">
        <f t="shared" si="1"/>
        <v>8</v>
      </c>
      <c r="P10" s="3">
        <f t="shared" si="2"/>
        <v>12</v>
      </c>
      <c r="Q10" s="49">
        <f t="shared" si="3"/>
        <v>0.66666666666666663</v>
      </c>
    </row>
    <row r="11" spans="1:17" x14ac:dyDescent="0.2">
      <c r="A11" s="9" t="e">
        <f>VLOOKUP($B11,MEMBERS!$C:$X,17,FALSE)</f>
        <v>#N/A</v>
      </c>
      <c r="B11" s="9" t="s">
        <v>283</v>
      </c>
      <c r="C11" s="14">
        <v>0</v>
      </c>
      <c r="D11" s="14">
        <v>1</v>
      </c>
      <c r="E11" s="14">
        <v>1</v>
      </c>
      <c r="F11" s="14">
        <v>1</v>
      </c>
      <c r="G11" s="14">
        <v>0</v>
      </c>
      <c r="H11" s="14">
        <v>1</v>
      </c>
      <c r="I11" s="14">
        <v>1</v>
      </c>
      <c r="J11" s="14">
        <v>1</v>
      </c>
      <c r="K11" s="14">
        <v>1</v>
      </c>
      <c r="L11" s="14">
        <v>1</v>
      </c>
      <c r="M11" s="14">
        <v>0</v>
      </c>
      <c r="N11" s="14">
        <v>0</v>
      </c>
      <c r="O11" s="4">
        <f t="shared" si="1"/>
        <v>8</v>
      </c>
      <c r="P11" s="3">
        <f t="shared" si="2"/>
        <v>12</v>
      </c>
      <c r="Q11" s="49">
        <f t="shared" si="3"/>
        <v>0.66666666666666663</v>
      </c>
    </row>
    <row r="12" spans="1:17" ht="13.7" customHeight="1" x14ac:dyDescent="0.2">
      <c r="A12" s="9">
        <f>VLOOKUP($B12,MEMBERS!$C:$X,17,FALSE)</f>
        <v>2</v>
      </c>
      <c r="B12" s="9" t="s">
        <v>284</v>
      </c>
      <c r="C12" s="14">
        <v>1</v>
      </c>
      <c r="D12" s="14">
        <v>1</v>
      </c>
      <c r="E12" s="14">
        <v>1</v>
      </c>
      <c r="F12" s="14">
        <v>1</v>
      </c>
      <c r="G12" s="14">
        <v>1</v>
      </c>
      <c r="H12" s="14">
        <v>1</v>
      </c>
      <c r="I12" s="14">
        <v>1</v>
      </c>
      <c r="J12" s="14">
        <v>0</v>
      </c>
      <c r="K12" s="14">
        <v>0</v>
      </c>
      <c r="L12" s="14">
        <v>1</v>
      </c>
      <c r="M12" s="14">
        <v>1</v>
      </c>
      <c r="N12" s="14">
        <v>1</v>
      </c>
      <c r="O12" s="4">
        <f t="shared" si="1"/>
        <v>10</v>
      </c>
      <c r="P12" s="3">
        <f t="shared" si="2"/>
        <v>12</v>
      </c>
      <c r="Q12" s="49">
        <f t="shared" si="3"/>
        <v>0.83333333333333337</v>
      </c>
    </row>
    <row r="13" spans="1:17" ht="13.7" customHeight="1" x14ac:dyDescent="0.2">
      <c r="A13" s="9">
        <f>VLOOKUP($B13,MEMBERS!$C:$X,17,FALSE)</f>
        <v>0</v>
      </c>
      <c r="B13" s="9" t="s">
        <v>465</v>
      </c>
      <c r="C13" s="14"/>
      <c r="D13" s="14"/>
      <c r="E13" s="14"/>
      <c r="F13" s="14"/>
      <c r="G13" s="14"/>
      <c r="H13" s="14"/>
      <c r="I13" s="14">
        <v>1</v>
      </c>
      <c r="J13" s="14">
        <v>1</v>
      </c>
      <c r="K13" s="14">
        <v>1</v>
      </c>
      <c r="L13" s="14">
        <v>1</v>
      </c>
      <c r="M13" s="14">
        <v>1</v>
      </c>
      <c r="N13" s="14">
        <v>1</v>
      </c>
      <c r="O13" s="4">
        <f t="shared" si="1"/>
        <v>6</v>
      </c>
      <c r="P13" s="3">
        <f t="shared" si="2"/>
        <v>6</v>
      </c>
      <c r="Q13" s="49">
        <f t="shared" si="3"/>
        <v>1</v>
      </c>
    </row>
    <row r="14" spans="1:17" ht="12.75" customHeight="1" x14ac:dyDescent="0.2">
      <c r="A14" s="9">
        <f>VLOOKUP($B14,MEMBERS!$C:$X,17,FALSE)</f>
        <v>4</v>
      </c>
      <c r="B14" s="9" t="s">
        <v>285</v>
      </c>
      <c r="C14" s="14">
        <v>1</v>
      </c>
      <c r="D14" s="14">
        <v>1</v>
      </c>
      <c r="E14" s="14">
        <v>0</v>
      </c>
      <c r="F14" s="14">
        <v>0</v>
      </c>
      <c r="G14" s="14">
        <v>1</v>
      </c>
      <c r="H14" s="14">
        <v>1</v>
      </c>
      <c r="I14" s="14">
        <v>1</v>
      </c>
      <c r="J14" s="14">
        <v>1</v>
      </c>
      <c r="K14" s="14">
        <v>1</v>
      </c>
      <c r="L14" s="14">
        <v>0</v>
      </c>
      <c r="M14" s="14">
        <v>0</v>
      </c>
      <c r="N14" s="14">
        <v>1</v>
      </c>
      <c r="O14" s="4">
        <f t="shared" si="1"/>
        <v>8</v>
      </c>
      <c r="P14" s="3">
        <f t="shared" si="2"/>
        <v>12</v>
      </c>
      <c r="Q14" s="49">
        <f t="shared" si="3"/>
        <v>0.66666666666666663</v>
      </c>
    </row>
    <row r="15" spans="1:17" ht="14.25" customHeight="1" x14ac:dyDescent="0.2">
      <c r="A15" s="9">
        <f>VLOOKUP($B15,MEMBERS!$C:$X,17,FALSE)</f>
        <v>10</v>
      </c>
      <c r="B15" s="9" t="s">
        <v>198</v>
      </c>
      <c r="C15" s="14">
        <v>0</v>
      </c>
      <c r="D15" s="14">
        <v>0</v>
      </c>
      <c r="E15" s="14">
        <v>1</v>
      </c>
      <c r="F15" s="14">
        <v>0</v>
      </c>
      <c r="G15" s="14">
        <v>0</v>
      </c>
      <c r="H15" s="14">
        <v>0</v>
      </c>
      <c r="I15" s="14">
        <v>1</v>
      </c>
      <c r="J15" s="14">
        <v>1</v>
      </c>
      <c r="K15" s="14">
        <v>1</v>
      </c>
      <c r="L15" s="14">
        <v>0</v>
      </c>
      <c r="M15" s="14">
        <v>1</v>
      </c>
      <c r="N15" s="14">
        <v>1</v>
      </c>
      <c r="O15" s="4">
        <f t="shared" si="1"/>
        <v>6</v>
      </c>
      <c r="P15" s="3">
        <f t="shared" si="2"/>
        <v>12</v>
      </c>
      <c r="Q15" s="49">
        <f t="shared" si="3"/>
        <v>0.5</v>
      </c>
    </row>
    <row r="16" spans="1:17" ht="13.7" customHeight="1" x14ac:dyDescent="0.2">
      <c r="A16" s="9">
        <f>VLOOKUP($B16,MEMBERS!$C:$X,17,FALSE)</f>
        <v>11</v>
      </c>
      <c r="B16" s="9" t="s">
        <v>200</v>
      </c>
      <c r="C16" s="14">
        <v>1</v>
      </c>
      <c r="D16" s="14">
        <v>1</v>
      </c>
      <c r="E16" s="14">
        <v>1</v>
      </c>
      <c r="F16" s="14">
        <v>1</v>
      </c>
      <c r="G16" s="14">
        <v>1</v>
      </c>
      <c r="H16" s="14">
        <v>1</v>
      </c>
      <c r="I16" s="14">
        <v>1</v>
      </c>
      <c r="J16" s="14">
        <v>1</v>
      </c>
      <c r="K16" s="14">
        <v>1</v>
      </c>
      <c r="L16" s="14">
        <v>1</v>
      </c>
      <c r="M16" s="14">
        <v>1</v>
      </c>
      <c r="N16" s="14">
        <v>1</v>
      </c>
      <c r="O16" s="4">
        <f t="shared" si="1"/>
        <v>12</v>
      </c>
      <c r="P16" s="3">
        <f t="shared" si="2"/>
        <v>12</v>
      </c>
      <c r="Q16" s="49">
        <f t="shared" si="3"/>
        <v>1</v>
      </c>
    </row>
    <row r="17" spans="1:17" ht="13.7" customHeight="1" x14ac:dyDescent="0.2">
      <c r="A17" s="9">
        <f>VLOOKUP($B17,MEMBERS!$C:$X,17,FALSE)</f>
        <v>9</v>
      </c>
      <c r="B17" s="9" t="s">
        <v>286</v>
      </c>
      <c r="C17" s="14">
        <v>1</v>
      </c>
      <c r="D17" s="14">
        <v>1</v>
      </c>
      <c r="E17" s="14">
        <v>1</v>
      </c>
      <c r="F17" s="14">
        <v>1</v>
      </c>
      <c r="G17" s="14">
        <v>1</v>
      </c>
      <c r="H17" s="14">
        <v>1</v>
      </c>
      <c r="I17" s="14">
        <v>1</v>
      </c>
      <c r="J17" s="14">
        <v>1</v>
      </c>
      <c r="K17" s="14">
        <v>1</v>
      </c>
      <c r="L17" s="14">
        <v>0</v>
      </c>
      <c r="M17" s="14">
        <v>1</v>
      </c>
      <c r="N17" s="14">
        <v>1</v>
      </c>
      <c r="O17" s="4">
        <f t="shared" si="1"/>
        <v>11</v>
      </c>
      <c r="P17" s="3">
        <f t="shared" si="2"/>
        <v>12</v>
      </c>
      <c r="Q17" s="49">
        <f t="shared" si="3"/>
        <v>0.91666666666666663</v>
      </c>
    </row>
    <row r="18" spans="1:17" ht="13.7" customHeight="1" x14ac:dyDescent="0.2">
      <c r="A18" s="9">
        <f>VLOOKUP($B18,MEMBERS!$C:$X,17,FALSE)</f>
        <v>10</v>
      </c>
      <c r="B18" s="9" t="s">
        <v>287</v>
      </c>
      <c r="C18" s="14">
        <v>1</v>
      </c>
      <c r="D18" s="14">
        <v>1</v>
      </c>
      <c r="E18" s="14">
        <v>1</v>
      </c>
      <c r="F18" s="14">
        <v>1</v>
      </c>
      <c r="G18" s="14">
        <v>1</v>
      </c>
      <c r="H18" s="14">
        <v>1</v>
      </c>
      <c r="I18" s="14">
        <v>1</v>
      </c>
      <c r="J18" s="14">
        <v>1</v>
      </c>
      <c r="K18" s="14">
        <v>1</v>
      </c>
      <c r="L18" s="14">
        <v>1</v>
      </c>
      <c r="M18" s="14">
        <v>1</v>
      </c>
      <c r="N18" s="14">
        <v>1</v>
      </c>
      <c r="O18" s="4">
        <f t="shared" si="1"/>
        <v>12</v>
      </c>
      <c r="P18" s="3">
        <f t="shared" si="2"/>
        <v>12</v>
      </c>
      <c r="Q18" s="49">
        <f t="shared" si="3"/>
        <v>1</v>
      </c>
    </row>
    <row r="19" spans="1:17" ht="13.7" customHeight="1" x14ac:dyDescent="0.2">
      <c r="A19" s="9">
        <f>VLOOKUP($B19,MEMBERS!$C:$X,17,FALSE)</f>
        <v>3</v>
      </c>
      <c r="B19" s="9" t="s">
        <v>193</v>
      </c>
      <c r="C19" s="14">
        <v>1</v>
      </c>
      <c r="D19" s="14">
        <v>1</v>
      </c>
      <c r="E19" s="14">
        <v>0</v>
      </c>
      <c r="F19" s="14">
        <v>0</v>
      </c>
      <c r="G19" s="14">
        <v>1</v>
      </c>
      <c r="H19" s="14">
        <v>1</v>
      </c>
      <c r="I19" s="14">
        <v>1</v>
      </c>
      <c r="J19" s="14">
        <v>1</v>
      </c>
      <c r="K19" s="14">
        <v>0</v>
      </c>
      <c r="L19" s="14">
        <v>0</v>
      </c>
      <c r="M19" s="14">
        <v>1</v>
      </c>
      <c r="N19" s="14">
        <v>1</v>
      </c>
      <c r="O19" s="4">
        <f t="shared" si="1"/>
        <v>8</v>
      </c>
      <c r="P19" s="3">
        <f t="shared" si="2"/>
        <v>12</v>
      </c>
      <c r="Q19" s="49">
        <f t="shared" si="3"/>
        <v>0.66666666666666663</v>
      </c>
    </row>
    <row r="20" spans="1:17" ht="13.7" customHeight="1" x14ac:dyDescent="0.2">
      <c r="A20" s="9">
        <f>VLOOKUP($B20,MEMBERS!$C:$X,17,FALSE)</f>
        <v>6</v>
      </c>
      <c r="B20" s="9" t="s">
        <v>194</v>
      </c>
      <c r="C20" s="14">
        <v>1</v>
      </c>
      <c r="D20" s="14">
        <v>0</v>
      </c>
      <c r="E20" s="14">
        <v>1</v>
      </c>
      <c r="F20" s="14">
        <v>0</v>
      </c>
      <c r="G20" s="14">
        <v>0</v>
      </c>
      <c r="H20" s="14">
        <v>1</v>
      </c>
      <c r="I20" s="14">
        <v>0</v>
      </c>
      <c r="J20" s="14">
        <v>1</v>
      </c>
      <c r="K20" s="14">
        <v>0</v>
      </c>
      <c r="L20" s="14">
        <v>0</v>
      </c>
      <c r="M20" s="14">
        <v>1</v>
      </c>
      <c r="N20" s="14">
        <v>0</v>
      </c>
      <c r="O20" s="4">
        <f t="shared" si="1"/>
        <v>5</v>
      </c>
      <c r="P20" s="3">
        <f t="shared" si="2"/>
        <v>12</v>
      </c>
      <c r="Q20" s="49">
        <f t="shared" si="3"/>
        <v>0.41666666666666669</v>
      </c>
    </row>
    <row r="21" spans="1:17" ht="13.7" customHeight="1" x14ac:dyDescent="0.2">
      <c r="A21" s="9">
        <f>VLOOKUP($B21,MEMBERS!$C:$X,17,FALSE)</f>
        <v>11</v>
      </c>
      <c r="B21" s="9" t="s">
        <v>288</v>
      </c>
      <c r="C21" s="14">
        <v>1</v>
      </c>
      <c r="D21" s="14">
        <v>1</v>
      </c>
      <c r="E21" s="14">
        <v>1</v>
      </c>
      <c r="F21" s="14">
        <v>1</v>
      </c>
      <c r="G21" s="14">
        <v>1</v>
      </c>
      <c r="H21" s="14">
        <v>0</v>
      </c>
      <c r="I21" s="14">
        <v>0</v>
      </c>
      <c r="J21" s="14">
        <v>1</v>
      </c>
      <c r="K21" s="14">
        <v>1</v>
      </c>
      <c r="L21" s="14">
        <v>1</v>
      </c>
      <c r="M21" s="14">
        <v>1</v>
      </c>
      <c r="N21" s="14">
        <v>1</v>
      </c>
      <c r="O21" s="4">
        <f t="shared" ref="O21:O50" si="4">SUM(C21:N21)</f>
        <v>10</v>
      </c>
      <c r="P21" s="3">
        <f t="shared" ref="P21:P50" si="5">COUNTA(C21:N21)</f>
        <v>12</v>
      </c>
      <c r="Q21" s="49">
        <f t="shared" ref="Q21:Q50" si="6">O21/P21</f>
        <v>0.83333333333333337</v>
      </c>
    </row>
    <row r="22" spans="1:17" ht="14.25" customHeight="1" x14ac:dyDescent="0.2">
      <c r="A22" s="9" t="e">
        <f>VLOOKUP($B22,MEMBERS!$C:$X,17,FALSE)</f>
        <v>#N/A</v>
      </c>
      <c r="B22" s="9" t="s">
        <v>289</v>
      </c>
      <c r="C22" s="14">
        <v>1</v>
      </c>
      <c r="D22" s="14">
        <v>1</v>
      </c>
      <c r="E22" s="14">
        <v>1</v>
      </c>
      <c r="F22" s="14">
        <v>0</v>
      </c>
      <c r="G22" s="14">
        <v>1</v>
      </c>
      <c r="H22" s="14">
        <v>1</v>
      </c>
      <c r="I22" s="14">
        <v>1</v>
      </c>
      <c r="J22" s="14">
        <v>1</v>
      </c>
      <c r="K22" s="14">
        <v>1</v>
      </c>
      <c r="L22" s="14">
        <v>0</v>
      </c>
      <c r="M22" s="14">
        <v>0</v>
      </c>
      <c r="N22" s="14">
        <v>0</v>
      </c>
      <c r="O22" s="4">
        <f t="shared" si="4"/>
        <v>8</v>
      </c>
      <c r="P22" s="3">
        <f t="shared" si="5"/>
        <v>12</v>
      </c>
      <c r="Q22" s="49">
        <f t="shared" si="6"/>
        <v>0.66666666666666663</v>
      </c>
    </row>
    <row r="23" spans="1:17" ht="13.7" customHeight="1" x14ac:dyDescent="0.2">
      <c r="A23" s="9" t="e">
        <f>VLOOKUP($B23,MEMBERS!$C:$X,17,FALSE)</f>
        <v>#N/A</v>
      </c>
      <c r="B23" s="9" t="s">
        <v>290</v>
      </c>
      <c r="C23" s="14">
        <v>0</v>
      </c>
      <c r="D23" s="14">
        <v>1</v>
      </c>
      <c r="E23" s="14">
        <v>1</v>
      </c>
      <c r="F23" s="14">
        <v>0</v>
      </c>
      <c r="G23" s="14">
        <v>1</v>
      </c>
      <c r="H23" s="14">
        <v>1</v>
      </c>
      <c r="I23" s="14">
        <v>1</v>
      </c>
      <c r="J23" s="14">
        <v>1</v>
      </c>
      <c r="K23" s="14">
        <v>1</v>
      </c>
      <c r="L23" s="14">
        <v>0</v>
      </c>
      <c r="M23" s="14">
        <v>0</v>
      </c>
      <c r="N23" s="14">
        <v>1</v>
      </c>
      <c r="O23" s="4">
        <f t="shared" si="4"/>
        <v>8</v>
      </c>
      <c r="P23" s="3">
        <f t="shared" si="5"/>
        <v>12</v>
      </c>
      <c r="Q23" s="49">
        <f t="shared" si="6"/>
        <v>0.66666666666666663</v>
      </c>
    </row>
    <row r="24" spans="1:17" ht="13.7" customHeight="1" x14ac:dyDescent="0.2">
      <c r="A24" s="9">
        <f>VLOOKUP($B24,MEMBERS!$C:$X,17,FALSE)</f>
        <v>1</v>
      </c>
      <c r="B24" s="9" t="s">
        <v>291</v>
      </c>
      <c r="C24" s="14">
        <v>1</v>
      </c>
      <c r="D24" s="14">
        <v>1</v>
      </c>
      <c r="E24" s="14">
        <v>1</v>
      </c>
      <c r="F24" s="14">
        <v>1</v>
      </c>
      <c r="G24" s="14">
        <v>0</v>
      </c>
      <c r="H24" s="14">
        <v>1</v>
      </c>
      <c r="I24" s="14">
        <v>1</v>
      </c>
      <c r="J24" s="14">
        <v>1</v>
      </c>
      <c r="K24" s="14">
        <v>1</v>
      </c>
      <c r="L24" s="14">
        <v>1</v>
      </c>
      <c r="M24" s="14">
        <v>1</v>
      </c>
      <c r="N24" s="14">
        <v>1</v>
      </c>
      <c r="O24" s="4">
        <f t="shared" si="4"/>
        <v>11</v>
      </c>
      <c r="P24" s="3">
        <f t="shared" si="5"/>
        <v>12</v>
      </c>
      <c r="Q24" s="49">
        <f t="shared" si="6"/>
        <v>0.91666666666666663</v>
      </c>
    </row>
    <row r="25" spans="1:17" ht="13.7" customHeight="1" x14ac:dyDescent="0.2">
      <c r="A25" s="9">
        <f>VLOOKUP($B25,MEMBERS!$C:$X,17,FALSE)</f>
        <v>7</v>
      </c>
      <c r="B25" s="9" t="s">
        <v>473</v>
      </c>
      <c r="C25" s="14"/>
      <c r="D25" s="14"/>
      <c r="E25" s="14"/>
      <c r="F25" s="14"/>
      <c r="G25" s="14"/>
      <c r="H25" s="14"/>
      <c r="I25" s="14">
        <v>1</v>
      </c>
      <c r="J25" s="14">
        <v>1</v>
      </c>
      <c r="K25" s="14">
        <v>1</v>
      </c>
      <c r="L25" s="14">
        <v>1</v>
      </c>
      <c r="M25" s="14">
        <v>1</v>
      </c>
      <c r="N25" s="14">
        <v>1</v>
      </c>
      <c r="O25" s="4">
        <f t="shared" si="4"/>
        <v>6</v>
      </c>
      <c r="P25" s="3">
        <f t="shared" si="5"/>
        <v>6</v>
      </c>
      <c r="Q25" s="49">
        <f t="shared" si="6"/>
        <v>1</v>
      </c>
    </row>
    <row r="26" spans="1:17" ht="13.7" customHeight="1" x14ac:dyDescent="0.2">
      <c r="A26" s="9" t="e">
        <f>VLOOKUP($B26,MEMBERS!$C:$X,17,FALSE)</f>
        <v>#N/A</v>
      </c>
      <c r="B26" s="9" t="s">
        <v>292</v>
      </c>
      <c r="C26" s="14">
        <v>0</v>
      </c>
      <c r="D26" s="14">
        <v>1</v>
      </c>
      <c r="E26" s="14">
        <v>0</v>
      </c>
      <c r="F26" s="14">
        <v>1</v>
      </c>
      <c r="G26" s="14">
        <v>1</v>
      </c>
      <c r="H26" s="14">
        <v>1</v>
      </c>
      <c r="I26" s="14">
        <v>1</v>
      </c>
      <c r="J26" s="14">
        <v>1</v>
      </c>
      <c r="K26" s="14">
        <v>1</v>
      </c>
      <c r="L26" s="14">
        <v>1</v>
      </c>
      <c r="M26" s="14">
        <v>1</v>
      </c>
      <c r="N26" s="14">
        <v>1</v>
      </c>
      <c r="O26" s="4">
        <f t="shared" si="4"/>
        <v>10</v>
      </c>
      <c r="P26" s="3">
        <f t="shared" si="5"/>
        <v>12</v>
      </c>
      <c r="Q26" s="49">
        <f t="shared" si="6"/>
        <v>0.83333333333333337</v>
      </c>
    </row>
    <row r="27" spans="1:17" ht="13.7" customHeight="1" x14ac:dyDescent="0.2">
      <c r="A27" s="9">
        <f>VLOOKUP($B27,MEMBERS!$C:$X,17,FALSE)</f>
        <v>9</v>
      </c>
      <c r="B27" s="9" t="s">
        <v>202</v>
      </c>
      <c r="C27" s="14">
        <v>1</v>
      </c>
      <c r="D27" s="14">
        <v>1</v>
      </c>
      <c r="E27" s="14">
        <v>0</v>
      </c>
      <c r="F27" s="14">
        <v>0</v>
      </c>
      <c r="G27" s="14">
        <v>1</v>
      </c>
      <c r="H27" s="14">
        <v>1</v>
      </c>
      <c r="I27" s="14">
        <v>1</v>
      </c>
      <c r="J27" s="14">
        <v>1</v>
      </c>
      <c r="K27" s="14">
        <v>0</v>
      </c>
      <c r="L27" s="14">
        <v>1</v>
      </c>
      <c r="M27" s="14">
        <v>1</v>
      </c>
      <c r="N27" s="14">
        <v>1</v>
      </c>
      <c r="O27" s="4">
        <f t="shared" si="4"/>
        <v>9</v>
      </c>
      <c r="P27" s="3">
        <f t="shared" si="5"/>
        <v>12</v>
      </c>
      <c r="Q27" s="49">
        <f t="shared" si="6"/>
        <v>0.75</v>
      </c>
    </row>
    <row r="28" spans="1:17" ht="13.7" customHeight="1" x14ac:dyDescent="0.2">
      <c r="A28" s="9" t="e">
        <f>VLOOKUP($B28,MEMBERS!$C:$X,17,FALSE)</f>
        <v>#N/A</v>
      </c>
      <c r="B28" s="9" t="s">
        <v>293</v>
      </c>
      <c r="C28" s="14">
        <v>1</v>
      </c>
      <c r="D28" s="14">
        <v>1</v>
      </c>
      <c r="E28" s="14">
        <v>1</v>
      </c>
      <c r="F28" s="14">
        <v>1</v>
      </c>
      <c r="G28" s="14">
        <v>1</v>
      </c>
      <c r="H28" s="14">
        <v>1</v>
      </c>
      <c r="I28" s="14">
        <v>0</v>
      </c>
      <c r="J28" s="14">
        <v>1</v>
      </c>
      <c r="K28" s="14">
        <v>1</v>
      </c>
      <c r="L28" s="14">
        <v>1</v>
      </c>
      <c r="M28" s="14">
        <v>1</v>
      </c>
      <c r="N28" s="14">
        <v>1</v>
      </c>
      <c r="O28" s="4">
        <f t="shared" si="4"/>
        <v>11</v>
      </c>
      <c r="P28" s="3">
        <f t="shared" si="5"/>
        <v>12</v>
      </c>
      <c r="Q28" s="49">
        <f t="shared" si="6"/>
        <v>0.91666666666666663</v>
      </c>
    </row>
    <row r="29" spans="1:17" ht="12" customHeight="1" x14ac:dyDescent="0.2">
      <c r="A29" s="9" t="e">
        <f>VLOOKUP($B29,MEMBERS!$C:$X,17,FALSE)</f>
        <v>#N/A</v>
      </c>
      <c r="B29" s="9" t="s">
        <v>350</v>
      </c>
      <c r="C29" s="14"/>
      <c r="D29" s="14"/>
      <c r="E29" s="14"/>
      <c r="F29" s="14"/>
      <c r="G29" s="14"/>
      <c r="H29" s="14">
        <v>1</v>
      </c>
      <c r="I29" s="14">
        <v>0</v>
      </c>
      <c r="J29" s="14">
        <v>1</v>
      </c>
      <c r="K29" s="14">
        <v>1</v>
      </c>
      <c r="L29" s="14">
        <v>0</v>
      </c>
      <c r="M29" s="14">
        <v>0</v>
      </c>
      <c r="N29" s="14">
        <v>0</v>
      </c>
      <c r="O29" s="4">
        <f t="shared" si="4"/>
        <v>3</v>
      </c>
      <c r="P29" s="3">
        <f t="shared" si="5"/>
        <v>7</v>
      </c>
      <c r="Q29" s="49">
        <f t="shared" si="6"/>
        <v>0.42857142857142855</v>
      </c>
    </row>
    <row r="30" spans="1:17" ht="15" customHeight="1" x14ac:dyDescent="0.2">
      <c r="A30" s="9">
        <f>VLOOKUP($B30,MEMBERS!$C:$X,17,FALSE)</f>
        <v>10</v>
      </c>
      <c r="B30" s="9" t="s">
        <v>294</v>
      </c>
      <c r="C30" s="14">
        <v>1</v>
      </c>
      <c r="D30" s="14">
        <v>1</v>
      </c>
      <c r="E30" s="14">
        <v>0</v>
      </c>
      <c r="F30" s="14">
        <v>1</v>
      </c>
      <c r="G30" s="14">
        <v>0</v>
      </c>
      <c r="H30" s="14">
        <v>1</v>
      </c>
      <c r="I30" s="14">
        <v>1</v>
      </c>
      <c r="J30" s="14">
        <v>1</v>
      </c>
      <c r="K30" s="14">
        <v>1</v>
      </c>
      <c r="L30" s="14">
        <v>1</v>
      </c>
      <c r="M30" s="14">
        <v>1</v>
      </c>
      <c r="N30" s="14">
        <v>1</v>
      </c>
      <c r="O30" s="4">
        <f t="shared" si="4"/>
        <v>10</v>
      </c>
      <c r="P30" s="3">
        <f t="shared" si="5"/>
        <v>12</v>
      </c>
      <c r="Q30" s="49">
        <f t="shared" si="6"/>
        <v>0.83333333333333337</v>
      </c>
    </row>
    <row r="31" spans="1:17" ht="13.7" customHeight="1" x14ac:dyDescent="0.2">
      <c r="A31" s="9">
        <f>VLOOKUP($B31,MEMBERS!$C:$X,17,FALSE)</f>
        <v>2</v>
      </c>
      <c r="B31" s="9" t="s">
        <v>203</v>
      </c>
      <c r="C31" s="14">
        <v>1</v>
      </c>
      <c r="D31" s="14">
        <v>1</v>
      </c>
      <c r="E31" s="14">
        <v>0</v>
      </c>
      <c r="F31" s="14">
        <v>1</v>
      </c>
      <c r="G31" s="14">
        <v>1</v>
      </c>
      <c r="H31" s="14">
        <v>1</v>
      </c>
      <c r="I31" s="14">
        <v>1</v>
      </c>
      <c r="J31" s="14">
        <v>1</v>
      </c>
      <c r="K31" s="14">
        <v>0</v>
      </c>
      <c r="L31" s="14">
        <v>1</v>
      </c>
      <c r="M31" s="14">
        <v>1</v>
      </c>
      <c r="N31" s="14">
        <v>0</v>
      </c>
      <c r="O31" s="4">
        <f t="shared" si="4"/>
        <v>9</v>
      </c>
      <c r="P31" s="3">
        <f t="shared" si="5"/>
        <v>12</v>
      </c>
      <c r="Q31" s="49">
        <f t="shared" si="6"/>
        <v>0.75</v>
      </c>
    </row>
    <row r="32" spans="1:17" ht="13.7" customHeight="1" x14ac:dyDescent="0.2">
      <c r="A32" s="9">
        <f>VLOOKUP($B32,MEMBERS!$C:$X,17,FALSE)</f>
        <v>5</v>
      </c>
      <c r="B32" s="9" t="s">
        <v>295</v>
      </c>
      <c r="C32" s="14">
        <v>1</v>
      </c>
      <c r="D32" s="14">
        <v>1</v>
      </c>
      <c r="E32" s="14">
        <v>1</v>
      </c>
      <c r="F32" s="14">
        <v>0</v>
      </c>
      <c r="G32" s="14">
        <v>1</v>
      </c>
      <c r="H32" s="14">
        <v>1</v>
      </c>
      <c r="I32" s="14">
        <v>1</v>
      </c>
      <c r="J32" s="14">
        <v>1</v>
      </c>
      <c r="K32" s="14">
        <v>0</v>
      </c>
      <c r="L32" s="14">
        <v>1</v>
      </c>
      <c r="M32" s="14">
        <v>1</v>
      </c>
      <c r="N32" s="14">
        <v>1</v>
      </c>
      <c r="O32" s="4">
        <f t="shared" si="4"/>
        <v>10</v>
      </c>
      <c r="P32" s="3">
        <f t="shared" si="5"/>
        <v>12</v>
      </c>
      <c r="Q32" s="49">
        <f t="shared" si="6"/>
        <v>0.83333333333333337</v>
      </c>
    </row>
    <row r="33" spans="1:17" ht="13.7" customHeight="1" x14ac:dyDescent="0.2">
      <c r="A33" s="9">
        <f>VLOOKUP($B33,MEMBERS!$C:$X,17,FALSE)</f>
        <v>5</v>
      </c>
      <c r="B33" s="9" t="s">
        <v>196</v>
      </c>
      <c r="C33" s="14">
        <v>1</v>
      </c>
      <c r="D33" s="14">
        <v>1</v>
      </c>
      <c r="E33" s="14">
        <v>1</v>
      </c>
      <c r="F33" s="14">
        <v>1</v>
      </c>
      <c r="G33" s="14">
        <v>1</v>
      </c>
      <c r="H33" s="14">
        <v>1</v>
      </c>
      <c r="I33" s="14">
        <v>1</v>
      </c>
      <c r="J33" s="14">
        <v>1</v>
      </c>
      <c r="K33" s="14">
        <v>1</v>
      </c>
      <c r="L33" s="14">
        <v>1</v>
      </c>
      <c r="M33" s="14">
        <v>1</v>
      </c>
      <c r="N33" s="14">
        <v>1</v>
      </c>
      <c r="O33" s="4">
        <f t="shared" si="4"/>
        <v>12</v>
      </c>
      <c r="P33" s="3">
        <f t="shared" si="5"/>
        <v>12</v>
      </c>
      <c r="Q33" s="49">
        <f t="shared" si="6"/>
        <v>1</v>
      </c>
    </row>
    <row r="34" spans="1:17" ht="13.7" customHeight="1" x14ac:dyDescent="0.2">
      <c r="A34" s="9">
        <f>VLOOKUP($B34,MEMBERS!$C:$X,17,FALSE)</f>
        <v>9</v>
      </c>
      <c r="B34" s="9" t="s">
        <v>296</v>
      </c>
      <c r="C34" s="14">
        <v>1</v>
      </c>
      <c r="D34" s="14">
        <v>1</v>
      </c>
      <c r="E34" s="14">
        <v>1</v>
      </c>
      <c r="F34" s="14">
        <v>1</v>
      </c>
      <c r="G34" s="14">
        <v>1</v>
      </c>
      <c r="H34" s="14">
        <v>1</v>
      </c>
      <c r="I34" s="14">
        <v>1</v>
      </c>
      <c r="J34" s="14">
        <v>1</v>
      </c>
      <c r="K34" s="14">
        <v>0</v>
      </c>
      <c r="L34" s="14">
        <v>0</v>
      </c>
      <c r="M34" s="14">
        <v>1</v>
      </c>
      <c r="N34" s="14">
        <v>1</v>
      </c>
      <c r="O34" s="4">
        <f t="shared" si="4"/>
        <v>10</v>
      </c>
      <c r="P34" s="3">
        <f t="shared" si="5"/>
        <v>12</v>
      </c>
      <c r="Q34" s="49">
        <f t="shared" si="6"/>
        <v>0.83333333333333337</v>
      </c>
    </row>
    <row r="35" spans="1:17" ht="14.25" customHeight="1" x14ac:dyDescent="0.2">
      <c r="A35" s="9">
        <f>VLOOKUP($B35,MEMBERS!$C:$X,17,FALSE)</f>
        <v>5</v>
      </c>
      <c r="B35" s="9" t="s">
        <v>199</v>
      </c>
      <c r="C35" s="14">
        <v>1</v>
      </c>
      <c r="D35" s="14">
        <v>1</v>
      </c>
      <c r="E35" s="14">
        <v>1</v>
      </c>
      <c r="F35" s="14">
        <v>1</v>
      </c>
      <c r="G35" s="14">
        <v>1</v>
      </c>
      <c r="H35" s="14">
        <v>1</v>
      </c>
      <c r="I35" s="14">
        <v>0</v>
      </c>
      <c r="J35" s="14">
        <v>1</v>
      </c>
      <c r="K35" s="14">
        <v>1</v>
      </c>
      <c r="L35" s="14">
        <v>1</v>
      </c>
      <c r="M35" s="14">
        <v>1</v>
      </c>
      <c r="N35" s="14">
        <v>1</v>
      </c>
      <c r="O35" s="4">
        <f t="shared" si="4"/>
        <v>11</v>
      </c>
      <c r="P35" s="3">
        <f t="shared" si="5"/>
        <v>12</v>
      </c>
      <c r="Q35" s="49">
        <f t="shared" si="6"/>
        <v>0.91666666666666663</v>
      </c>
    </row>
    <row r="36" spans="1:17" ht="13.5" customHeight="1" x14ac:dyDescent="0.2">
      <c r="A36" s="9">
        <f>VLOOKUP($B36,MEMBERS!$C:$X,17,FALSE)</f>
        <v>4</v>
      </c>
      <c r="B36" s="9" t="s">
        <v>297</v>
      </c>
      <c r="C36" s="14">
        <v>1</v>
      </c>
      <c r="D36" s="14">
        <v>1</v>
      </c>
      <c r="E36" s="14">
        <v>1</v>
      </c>
      <c r="F36" s="14">
        <v>1</v>
      </c>
      <c r="G36" s="14">
        <v>1</v>
      </c>
      <c r="H36" s="14">
        <v>1</v>
      </c>
      <c r="I36" s="14">
        <v>1</v>
      </c>
      <c r="J36" s="14">
        <v>0</v>
      </c>
      <c r="K36" s="14">
        <v>1</v>
      </c>
      <c r="L36" s="14">
        <v>1</v>
      </c>
      <c r="M36" s="14">
        <v>1</v>
      </c>
      <c r="N36" s="14">
        <v>1</v>
      </c>
      <c r="O36" s="4">
        <f t="shared" si="4"/>
        <v>11</v>
      </c>
      <c r="P36" s="3">
        <f t="shared" si="5"/>
        <v>12</v>
      </c>
      <c r="Q36" s="49">
        <f t="shared" si="6"/>
        <v>0.91666666666666663</v>
      </c>
    </row>
    <row r="37" spans="1:17" ht="13.7" customHeight="1" x14ac:dyDescent="0.2">
      <c r="A37" s="9">
        <f>VLOOKUP($B37,MEMBERS!$C:$X,17,FALSE)</f>
        <v>10</v>
      </c>
      <c r="B37" s="9" t="s">
        <v>298</v>
      </c>
      <c r="C37" s="14">
        <v>1</v>
      </c>
      <c r="D37" s="14">
        <v>1</v>
      </c>
      <c r="E37" s="14">
        <v>1</v>
      </c>
      <c r="F37" s="14">
        <v>1</v>
      </c>
      <c r="G37" s="14">
        <v>1</v>
      </c>
      <c r="H37" s="14">
        <v>1</v>
      </c>
      <c r="I37" s="14">
        <v>1</v>
      </c>
      <c r="J37" s="14">
        <v>1</v>
      </c>
      <c r="K37" s="14">
        <v>1</v>
      </c>
      <c r="L37" s="14">
        <v>1</v>
      </c>
      <c r="M37" s="14">
        <v>1</v>
      </c>
      <c r="N37" s="14">
        <v>1</v>
      </c>
      <c r="O37" s="4">
        <f t="shared" si="4"/>
        <v>12</v>
      </c>
      <c r="P37" s="3">
        <f t="shared" si="5"/>
        <v>12</v>
      </c>
      <c r="Q37" s="49">
        <f t="shared" si="6"/>
        <v>1</v>
      </c>
    </row>
    <row r="38" spans="1:17" ht="13.7" customHeight="1" x14ac:dyDescent="0.2">
      <c r="A38" s="9" t="e">
        <f>VLOOKUP($B38,MEMBERS!$C:$X,17,FALSE)</f>
        <v>#N/A</v>
      </c>
      <c r="B38" s="9" t="s">
        <v>299</v>
      </c>
      <c r="C38" s="14">
        <v>1</v>
      </c>
      <c r="D38" s="14">
        <v>1</v>
      </c>
      <c r="E38" s="14">
        <v>0</v>
      </c>
      <c r="F38" s="14">
        <v>0</v>
      </c>
      <c r="G38" s="14">
        <v>1</v>
      </c>
      <c r="H38" s="14">
        <v>1</v>
      </c>
      <c r="I38" s="14">
        <v>0</v>
      </c>
      <c r="J38" s="14">
        <v>0</v>
      </c>
      <c r="K38" s="14">
        <v>0</v>
      </c>
      <c r="L38" s="14">
        <v>1</v>
      </c>
      <c r="M38" s="14">
        <v>0</v>
      </c>
      <c r="N38" s="14">
        <v>1</v>
      </c>
      <c r="O38" s="4">
        <f t="shared" si="4"/>
        <v>6</v>
      </c>
      <c r="P38" s="3">
        <f t="shared" si="5"/>
        <v>12</v>
      </c>
      <c r="Q38" s="49">
        <f t="shared" si="6"/>
        <v>0.5</v>
      </c>
    </row>
    <row r="39" spans="1:17" ht="13.7" customHeight="1" x14ac:dyDescent="0.2">
      <c r="A39" s="9" t="e">
        <f>VLOOKUP($B39,MEMBERS!$C:$X,17,FALSE)</f>
        <v>#N/A</v>
      </c>
      <c r="B39" s="9" t="s">
        <v>583</v>
      </c>
      <c r="C39" s="14">
        <v>1</v>
      </c>
      <c r="D39" s="14">
        <v>1</v>
      </c>
      <c r="E39" s="14">
        <v>0</v>
      </c>
      <c r="F39" s="14">
        <v>1</v>
      </c>
      <c r="G39" s="14">
        <v>1</v>
      </c>
      <c r="H39" s="14">
        <v>1</v>
      </c>
      <c r="I39" s="14">
        <v>1</v>
      </c>
      <c r="J39" s="14">
        <v>1</v>
      </c>
      <c r="K39" s="14">
        <v>1</v>
      </c>
      <c r="L39" s="14">
        <v>1</v>
      </c>
      <c r="M39" s="14">
        <v>1</v>
      </c>
      <c r="N39" s="14">
        <v>1</v>
      </c>
      <c r="O39" s="4">
        <f t="shared" si="4"/>
        <v>11</v>
      </c>
      <c r="P39" s="3">
        <f t="shared" si="5"/>
        <v>12</v>
      </c>
      <c r="Q39" s="49">
        <f t="shared" si="6"/>
        <v>0.91666666666666663</v>
      </c>
    </row>
    <row r="40" spans="1:17" ht="13.7" customHeight="1" x14ac:dyDescent="0.2">
      <c r="A40" s="9" t="e">
        <f>VLOOKUP($B40,MEMBERS!$C:$X,17,FALSE)</f>
        <v>#N/A</v>
      </c>
      <c r="B40" s="9" t="s">
        <v>584</v>
      </c>
      <c r="C40" s="14">
        <v>1</v>
      </c>
      <c r="D40" s="14">
        <v>1</v>
      </c>
      <c r="E40" s="14">
        <v>1</v>
      </c>
      <c r="F40" s="14">
        <v>1</v>
      </c>
      <c r="G40" s="14">
        <v>1</v>
      </c>
      <c r="H40" s="14">
        <v>1</v>
      </c>
      <c r="I40" s="14">
        <v>1</v>
      </c>
      <c r="J40" s="14">
        <v>1</v>
      </c>
      <c r="K40" s="14">
        <v>1</v>
      </c>
      <c r="L40" s="14">
        <v>1</v>
      </c>
      <c r="M40" s="14">
        <v>1</v>
      </c>
      <c r="N40" s="14">
        <v>1</v>
      </c>
      <c r="O40" s="4">
        <f t="shared" si="4"/>
        <v>12</v>
      </c>
      <c r="P40" s="3">
        <f t="shared" si="5"/>
        <v>12</v>
      </c>
      <c r="Q40" s="49">
        <f t="shared" si="6"/>
        <v>1</v>
      </c>
    </row>
    <row r="41" spans="1:17" ht="13.7" customHeight="1" x14ac:dyDescent="0.2">
      <c r="A41" s="9">
        <f>VLOOKUP($B41,MEMBERS!$C:$X,17,FALSE)</f>
        <v>4</v>
      </c>
      <c r="B41" s="9" t="s">
        <v>300</v>
      </c>
      <c r="C41" s="14">
        <v>0</v>
      </c>
      <c r="D41" s="14">
        <v>1</v>
      </c>
      <c r="E41" s="14">
        <v>1</v>
      </c>
      <c r="F41" s="14">
        <v>1</v>
      </c>
      <c r="G41" s="14">
        <v>1</v>
      </c>
      <c r="H41" s="14">
        <v>0</v>
      </c>
      <c r="I41" s="14">
        <v>1</v>
      </c>
      <c r="J41" s="14">
        <v>0</v>
      </c>
      <c r="K41" s="14">
        <v>1</v>
      </c>
      <c r="L41" s="14">
        <v>0</v>
      </c>
      <c r="M41" s="14">
        <v>1</v>
      </c>
      <c r="N41" s="14">
        <v>1</v>
      </c>
      <c r="O41" s="4">
        <f t="shared" si="4"/>
        <v>8</v>
      </c>
      <c r="P41" s="3">
        <f t="shared" si="5"/>
        <v>12</v>
      </c>
      <c r="Q41" s="49">
        <f t="shared" si="6"/>
        <v>0.66666666666666663</v>
      </c>
    </row>
    <row r="42" spans="1:17" ht="13.7" customHeight="1" x14ac:dyDescent="0.2">
      <c r="A42" s="9">
        <f>VLOOKUP($B42,MEMBERS!$C:$X,17,FALSE)</f>
        <v>6</v>
      </c>
      <c r="B42" s="9" t="s">
        <v>301</v>
      </c>
      <c r="C42" s="14">
        <v>1</v>
      </c>
      <c r="D42" s="14">
        <v>1</v>
      </c>
      <c r="E42" s="14">
        <v>1</v>
      </c>
      <c r="F42" s="14">
        <v>1</v>
      </c>
      <c r="G42" s="14">
        <v>0</v>
      </c>
      <c r="H42" s="14">
        <v>1</v>
      </c>
      <c r="I42" s="14">
        <v>1</v>
      </c>
      <c r="J42" s="14">
        <v>1</v>
      </c>
      <c r="K42" s="14">
        <v>1</v>
      </c>
      <c r="L42" s="14">
        <v>0</v>
      </c>
      <c r="M42" s="14">
        <v>0</v>
      </c>
      <c r="N42" s="14">
        <v>1</v>
      </c>
      <c r="O42" s="4">
        <f t="shared" si="4"/>
        <v>9</v>
      </c>
      <c r="P42" s="3">
        <f t="shared" si="5"/>
        <v>12</v>
      </c>
      <c r="Q42" s="49">
        <f t="shared" si="6"/>
        <v>0.75</v>
      </c>
    </row>
    <row r="43" spans="1:17" ht="13.7" customHeight="1" x14ac:dyDescent="0.2">
      <c r="A43" s="9" t="e">
        <f>VLOOKUP($B43,MEMBERS!$C:$X,17,FALSE)</f>
        <v>#N/A</v>
      </c>
      <c r="B43" s="9" t="s">
        <v>302</v>
      </c>
      <c r="C43" s="14">
        <v>1</v>
      </c>
      <c r="D43" s="14">
        <v>1</v>
      </c>
      <c r="E43" s="14">
        <v>1</v>
      </c>
      <c r="F43" s="14">
        <v>1</v>
      </c>
      <c r="G43" s="14">
        <v>1</v>
      </c>
      <c r="H43" s="14">
        <v>1</v>
      </c>
      <c r="I43" s="14">
        <v>1</v>
      </c>
      <c r="J43" s="14">
        <v>1</v>
      </c>
      <c r="K43" s="14">
        <v>1</v>
      </c>
      <c r="L43" s="14">
        <v>1</v>
      </c>
      <c r="M43" s="14">
        <v>1</v>
      </c>
      <c r="N43" s="14">
        <v>1</v>
      </c>
      <c r="O43" s="4">
        <f t="shared" si="4"/>
        <v>12</v>
      </c>
      <c r="P43" s="3">
        <f t="shared" si="5"/>
        <v>12</v>
      </c>
      <c r="Q43" s="49">
        <f t="shared" si="6"/>
        <v>1</v>
      </c>
    </row>
    <row r="44" spans="1:17" ht="13.7" customHeight="1" x14ac:dyDescent="0.2">
      <c r="A44" s="9">
        <f>VLOOKUP($B44,MEMBERS!$C:$X,17,FALSE)</f>
        <v>2</v>
      </c>
      <c r="B44" s="9" t="s">
        <v>586</v>
      </c>
      <c r="C44" s="14"/>
      <c r="D44" s="14"/>
      <c r="E44" s="14"/>
      <c r="F44" s="14"/>
      <c r="G44" s="14"/>
      <c r="H44" s="14">
        <v>1</v>
      </c>
      <c r="I44" s="14">
        <v>0</v>
      </c>
      <c r="J44" s="14">
        <v>1</v>
      </c>
      <c r="K44" s="14">
        <v>1</v>
      </c>
      <c r="L44" s="14">
        <v>1</v>
      </c>
      <c r="M44" s="14">
        <v>1</v>
      </c>
      <c r="N44" s="14">
        <v>1</v>
      </c>
      <c r="O44" s="4">
        <f t="shared" si="4"/>
        <v>6</v>
      </c>
      <c r="P44" s="3">
        <f t="shared" si="5"/>
        <v>7</v>
      </c>
      <c r="Q44" s="49">
        <f t="shared" si="6"/>
        <v>0.8571428571428571</v>
      </c>
    </row>
    <row r="45" spans="1:17" ht="13.7" customHeight="1" x14ac:dyDescent="0.2">
      <c r="A45" s="9" t="e">
        <f>VLOOKUP($B45,MEMBERS!$C:$X,17,FALSE)</f>
        <v>#N/A</v>
      </c>
      <c r="B45" s="9" t="s">
        <v>303</v>
      </c>
      <c r="C45" s="14">
        <v>0</v>
      </c>
      <c r="D45" s="14">
        <v>0</v>
      </c>
      <c r="E45" s="14">
        <v>1</v>
      </c>
      <c r="F45" s="14">
        <v>1</v>
      </c>
      <c r="G45" s="14">
        <v>0</v>
      </c>
      <c r="H45" s="14">
        <v>1</v>
      </c>
      <c r="I45" s="14">
        <v>0</v>
      </c>
      <c r="J45" s="14">
        <v>1</v>
      </c>
      <c r="K45" s="14">
        <v>0</v>
      </c>
      <c r="L45" s="14">
        <v>1</v>
      </c>
      <c r="M45" s="14">
        <v>0</v>
      </c>
      <c r="N45" s="14">
        <v>1</v>
      </c>
      <c r="O45" s="4">
        <f t="shared" si="4"/>
        <v>6</v>
      </c>
      <c r="P45" s="3">
        <f t="shared" si="5"/>
        <v>12</v>
      </c>
      <c r="Q45" s="49">
        <f t="shared" si="6"/>
        <v>0.5</v>
      </c>
    </row>
    <row r="46" spans="1:17" ht="13.7" customHeight="1" x14ac:dyDescent="0.2">
      <c r="A46" s="9">
        <f>VLOOKUP($B46,MEMBERS!$C:$X,17,FALSE)</f>
        <v>8</v>
      </c>
      <c r="B46" s="9" t="s">
        <v>304</v>
      </c>
      <c r="C46" s="14">
        <v>0</v>
      </c>
      <c r="D46" s="14">
        <v>1</v>
      </c>
      <c r="E46" s="14">
        <v>1</v>
      </c>
      <c r="F46" s="14">
        <v>1</v>
      </c>
      <c r="G46" s="14">
        <v>1</v>
      </c>
      <c r="H46" s="14">
        <v>1</v>
      </c>
      <c r="I46" s="14">
        <v>1</v>
      </c>
      <c r="J46" s="14">
        <v>0</v>
      </c>
      <c r="K46" s="14">
        <v>1</v>
      </c>
      <c r="L46" s="14">
        <v>1</v>
      </c>
      <c r="M46" s="14">
        <v>1</v>
      </c>
      <c r="N46" s="14">
        <v>1</v>
      </c>
      <c r="O46" s="4">
        <f t="shared" si="4"/>
        <v>10</v>
      </c>
      <c r="P46" s="3">
        <f t="shared" si="5"/>
        <v>12</v>
      </c>
      <c r="Q46" s="49">
        <f t="shared" si="6"/>
        <v>0.83333333333333337</v>
      </c>
    </row>
    <row r="47" spans="1:17" ht="13.5" customHeight="1" x14ac:dyDescent="0.2">
      <c r="A47" s="9">
        <f>VLOOKUP($B47,MEMBERS!$C:$X,17,FALSE)</f>
        <v>11</v>
      </c>
      <c r="B47" s="9" t="s">
        <v>486</v>
      </c>
      <c r="C47" s="14"/>
      <c r="D47" s="14"/>
      <c r="E47" s="14"/>
      <c r="F47" s="14"/>
      <c r="G47" s="14"/>
      <c r="H47" s="14"/>
      <c r="I47" s="14">
        <v>1</v>
      </c>
      <c r="J47" s="14">
        <v>1</v>
      </c>
      <c r="K47" s="14">
        <v>0</v>
      </c>
      <c r="L47" s="14">
        <v>1</v>
      </c>
      <c r="M47" s="14">
        <v>1</v>
      </c>
      <c r="N47" s="14">
        <v>1</v>
      </c>
      <c r="O47" s="4">
        <f t="shared" si="4"/>
        <v>5</v>
      </c>
      <c r="P47" s="3">
        <f t="shared" si="5"/>
        <v>6</v>
      </c>
      <c r="Q47" s="49">
        <f t="shared" si="6"/>
        <v>0.83333333333333337</v>
      </c>
    </row>
    <row r="48" spans="1:17" x14ac:dyDescent="0.2">
      <c r="A48" s="9">
        <f>VLOOKUP($B48,MEMBERS!$C:$X,17,FALSE)</f>
        <v>5</v>
      </c>
      <c r="B48" s="9" t="s">
        <v>306</v>
      </c>
      <c r="C48" s="14">
        <v>1</v>
      </c>
      <c r="D48" s="14">
        <v>1</v>
      </c>
      <c r="E48" s="14">
        <v>1</v>
      </c>
      <c r="F48" s="14">
        <v>1</v>
      </c>
      <c r="G48" s="14">
        <v>1</v>
      </c>
      <c r="H48" s="14">
        <v>1</v>
      </c>
      <c r="I48" s="14">
        <v>0</v>
      </c>
      <c r="J48" s="14">
        <v>1</v>
      </c>
      <c r="K48" s="14">
        <v>0</v>
      </c>
      <c r="L48" s="14">
        <v>1</v>
      </c>
      <c r="M48" s="14">
        <v>1</v>
      </c>
      <c r="N48" s="14">
        <v>1</v>
      </c>
      <c r="O48" s="4">
        <f t="shared" si="4"/>
        <v>10</v>
      </c>
      <c r="P48" s="3">
        <f t="shared" si="5"/>
        <v>12</v>
      </c>
      <c r="Q48" s="49">
        <f t="shared" si="6"/>
        <v>0.83333333333333337</v>
      </c>
    </row>
    <row r="49" spans="1:17" ht="13.7" customHeight="1" x14ac:dyDescent="0.2">
      <c r="A49" s="9" t="e">
        <f>VLOOKUP($B49,MEMBERS!$C:$X,17,FALSE)</f>
        <v>#N/A</v>
      </c>
      <c r="B49" s="9" t="s">
        <v>307</v>
      </c>
      <c r="C49" s="14">
        <v>1</v>
      </c>
      <c r="D49" s="14">
        <v>1</v>
      </c>
      <c r="E49" s="14">
        <v>1</v>
      </c>
      <c r="F49" s="14">
        <v>1</v>
      </c>
      <c r="G49" s="14">
        <v>1</v>
      </c>
      <c r="H49" s="14">
        <v>1</v>
      </c>
      <c r="I49" s="14">
        <v>1</v>
      </c>
      <c r="J49" s="14">
        <v>1</v>
      </c>
      <c r="K49" s="14">
        <v>0</v>
      </c>
      <c r="L49" s="14">
        <v>0</v>
      </c>
      <c r="M49" s="14">
        <v>1</v>
      </c>
      <c r="N49" s="14">
        <v>1</v>
      </c>
      <c r="O49" s="4">
        <f t="shared" si="4"/>
        <v>10</v>
      </c>
      <c r="P49" s="3">
        <f t="shared" si="5"/>
        <v>12</v>
      </c>
      <c r="Q49" s="49">
        <f t="shared" si="6"/>
        <v>0.83333333333333337</v>
      </c>
    </row>
    <row r="50" spans="1:17" ht="13.7" customHeight="1" x14ac:dyDescent="0.2">
      <c r="A50" s="9">
        <f>VLOOKUP($B50,MEMBERS!$C:$X,17,FALSE)</f>
        <v>10</v>
      </c>
      <c r="B50" s="9" t="s">
        <v>347</v>
      </c>
      <c r="C50" s="14"/>
      <c r="D50" s="14"/>
      <c r="E50" s="14"/>
      <c r="F50" s="14"/>
      <c r="G50" s="14"/>
      <c r="H50" s="14">
        <v>1</v>
      </c>
      <c r="I50" s="14">
        <v>1</v>
      </c>
      <c r="J50" s="14">
        <v>1</v>
      </c>
      <c r="K50" s="14">
        <v>1</v>
      </c>
      <c r="L50" s="14">
        <v>1</v>
      </c>
      <c r="M50" s="14">
        <v>1</v>
      </c>
      <c r="N50" s="14">
        <v>0</v>
      </c>
      <c r="O50" s="4">
        <f t="shared" si="4"/>
        <v>6</v>
      </c>
      <c r="P50" s="3">
        <f t="shared" si="5"/>
        <v>7</v>
      </c>
      <c r="Q50" s="49">
        <f t="shared" si="6"/>
        <v>0.8571428571428571</v>
      </c>
    </row>
    <row r="51" spans="1:17" ht="13.7" customHeight="1" x14ac:dyDescent="0.2">
      <c r="A51" s="9" t="e">
        <f>VLOOKUP($B51,MEMBERS!$C:$X,17,FALSE)</f>
        <v>#N/A</v>
      </c>
      <c r="B51" s="9" t="s">
        <v>484</v>
      </c>
      <c r="C51" s="14"/>
      <c r="D51" s="14"/>
      <c r="E51" s="14"/>
      <c r="F51" s="14"/>
      <c r="G51" s="14"/>
      <c r="H51" s="14"/>
      <c r="I51" s="14">
        <v>1</v>
      </c>
      <c r="J51" s="14">
        <v>0</v>
      </c>
      <c r="K51" s="14">
        <v>0</v>
      </c>
      <c r="L51" s="14">
        <v>1</v>
      </c>
      <c r="M51" s="14">
        <v>0</v>
      </c>
      <c r="N51" s="14">
        <v>0</v>
      </c>
      <c r="O51" s="4">
        <f t="shared" ref="O51" si="7">SUM(C51:N51)</f>
        <v>2</v>
      </c>
      <c r="P51" s="3">
        <f t="shared" ref="P51" si="8">COUNTA(C51:N51)</f>
        <v>6</v>
      </c>
      <c r="Q51" s="49">
        <f t="shared" ref="Q51" si="9">O51/P51</f>
        <v>0.33333333333333331</v>
      </c>
    </row>
    <row r="52" spans="1:17" ht="13.7" customHeight="1" x14ac:dyDescent="0.2">
      <c r="A52" s="9">
        <f>VLOOKUP($B52,MEMBERS!$C:$X,17,FALSE)</f>
        <v>12</v>
      </c>
      <c r="B52" s="9" t="s">
        <v>308</v>
      </c>
      <c r="C52" s="14">
        <v>1</v>
      </c>
      <c r="D52" s="14">
        <v>0</v>
      </c>
      <c r="E52" s="14">
        <v>1</v>
      </c>
      <c r="F52" s="14">
        <v>1</v>
      </c>
      <c r="G52" s="14">
        <v>1</v>
      </c>
      <c r="H52" s="14">
        <v>0</v>
      </c>
      <c r="I52" s="14">
        <v>0</v>
      </c>
      <c r="J52" s="14">
        <v>1</v>
      </c>
      <c r="K52" s="14">
        <v>1</v>
      </c>
      <c r="L52" s="14">
        <v>1</v>
      </c>
      <c r="M52" s="14">
        <v>0</v>
      </c>
      <c r="N52" s="14">
        <v>0</v>
      </c>
      <c r="O52" s="4">
        <f t="shared" ref="O52:O66" si="10">SUM(C52:N52)</f>
        <v>7</v>
      </c>
      <c r="P52" s="3">
        <f t="shared" ref="P52:P67" si="11">COUNTA(C52:N52)</f>
        <v>12</v>
      </c>
      <c r="Q52" s="49">
        <f t="shared" ref="Q52:Q67" si="12">O52/P52</f>
        <v>0.58333333333333337</v>
      </c>
    </row>
    <row r="53" spans="1:17" ht="13.7" customHeight="1" x14ac:dyDescent="0.2">
      <c r="A53" s="9" t="e">
        <f>VLOOKUP($B53,MEMBERS!$C:$X,17,FALSE)</f>
        <v>#N/A</v>
      </c>
      <c r="B53" s="9" t="s">
        <v>309</v>
      </c>
      <c r="C53" s="14">
        <v>1</v>
      </c>
      <c r="D53" s="14">
        <v>1</v>
      </c>
      <c r="E53" s="14">
        <v>1</v>
      </c>
      <c r="F53" s="14">
        <v>1</v>
      </c>
      <c r="G53" s="14">
        <v>1</v>
      </c>
      <c r="H53" s="14">
        <v>1</v>
      </c>
      <c r="I53" s="14">
        <v>1</v>
      </c>
      <c r="J53" s="14">
        <v>1</v>
      </c>
      <c r="K53" s="14">
        <v>1</v>
      </c>
      <c r="L53" s="14">
        <v>1</v>
      </c>
      <c r="M53" s="14">
        <v>1</v>
      </c>
      <c r="N53" s="14">
        <v>1</v>
      </c>
      <c r="O53" s="4">
        <f t="shared" si="10"/>
        <v>12</v>
      </c>
      <c r="P53" s="3">
        <f t="shared" si="11"/>
        <v>12</v>
      </c>
      <c r="Q53" s="49">
        <f t="shared" si="12"/>
        <v>1</v>
      </c>
    </row>
    <row r="54" spans="1:17" ht="13.7" customHeight="1" x14ac:dyDescent="0.2">
      <c r="A54" s="9">
        <f>VLOOKUP($B54,MEMBERS!$C:$X,17,FALSE)</f>
        <v>1</v>
      </c>
      <c r="B54" s="9" t="s">
        <v>310</v>
      </c>
      <c r="C54" s="14">
        <v>1</v>
      </c>
      <c r="D54" s="14">
        <v>1</v>
      </c>
      <c r="E54" s="14">
        <v>1</v>
      </c>
      <c r="F54" s="14">
        <v>0</v>
      </c>
      <c r="G54" s="14">
        <v>0</v>
      </c>
      <c r="H54" s="14">
        <v>0</v>
      </c>
      <c r="I54" s="14">
        <v>1</v>
      </c>
      <c r="J54" s="14">
        <v>1</v>
      </c>
      <c r="K54" s="14">
        <v>1</v>
      </c>
      <c r="L54" s="14">
        <v>1</v>
      </c>
      <c r="M54" s="14">
        <v>1</v>
      </c>
      <c r="N54" s="14">
        <v>1</v>
      </c>
      <c r="O54" s="4">
        <f t="shared" si="10"/>
        <v>9</v>
      </c>
      <c r="P54" s="3">
        <f t="shared" si="11"/>
        <v>12</v>
      </c>
      <c r="Q54" s="49">
        <f t="shared" si="12"/>
        <v>0.75</v>
      </c>
    </row>
    <row r="55" spans="1:17" ht="13.7" customHeight="1" x14ac:dyDescent="0.2">
      <c r="A55" s="9" t="e">
        <f>VLOOKUP($B55,MEMBERS!$C:$X,17,FALSE)</f>
        <v>#N/A</v>
      </c>
      <c r="B55" s="9" t="s">
        <v>497</v>
      </c>
      <c r="C55" s="14">
        <v>0</v>
      </c>
      <c r="D55" s="14">
        <v>1</v>
      </c>
      <c r="E55" s="14">
        <v>0</v>
      </c>
      <c r="F55" s="14">
        <v>1</v>
      </c>
      <c r="G55" s="14">
        <v>1</v>
      </c>
      <c r="H55" s="14">
        <v>1</v>
      </c>
      <c r="I55" s="14">
        <v>1</v>
      </c>
      <c r="J55" s="14">
        <v>1</v>
      </c>
      <c r="K55" s="14">
        <v>0</v>
      </c>
      <c r="L55" s="14">
        <v>1</v>
      </c>
      <c r="M55" s="14">
        <v>1</v>
      </c>
      <c r="N55" s="14">
        <v>1</v>
      </c>
      <c r="O55" s="4">
        <f t="shared" si="10"/>
        <v>9</v>
      </c>
      <c r="P55" s="3">
        <f t="shared" si="11"/>
        <v>12</v>
      </c>
      <c r="Q55" s="49">
        <f t="shared" si="12"/>
        <v>0.75</v>
      </c>
    </row>
    <row r="56" spans="1:17" ht="13.7" customHeight="1" x14ac:dyDescent="0.2">
      <c r="A56" s="9" t="e">
        <f>VLOOKUP($B56,MEMBERS!$C:$X,17,FALSE)</f>
        <v>#N/A</v>
      </c>
      <c r="B56" s="9" t="s">
        <v>498</v>
      </c>
      <c r="C56" s="14"/>
      <c r="D56" s="14"/>
      <c r="E56" s="14"/>
      <c r="F56" s="14"/>
      <c r="G56" s="14"/>
      <c r="H56" s="14"/>
      <c r="I56" s="14">
        <v>1</v>
      </c>
      <c r="J56" s="14">
        <v>0</v>
      </c>
      <c r="K56" s="14">
        <v>1</v>
      </c>
      <c r="L56" s="14">
        <v>0</v>
      </c>
      <c r="M56" s="14">
        <v>1</v>
      </c>
      <c r="N56" s="14">
        <v>1</v>
      </c>
      <c r="O56" s="4">
        <f t="shared" si="10"/>
        <v>4</v>
      </c>
      <c r="P56" s="3">
        <f t="shared" si="11"/>
        <v>6</v>
      </c>
      <c r="Q56" s="49">
        <f t="shared" si="12"/>
        <v>0.66666666666666663</v>
      </c>
    </row>
    <row r="57" spans="1:17" ht="12.75" customHeight="1" x14ac:dyDescent="0.2">
      <c r="A57" s="9" t="e">
        <f>VLOOKUP($B57,MEMBERS!$C:$X,17,FALSE)</f>
        <v>#N/A</v>
      </c>
      <c r="B57" s="9" t="s">
        <v>311</v>
      </c>
      <c r="C57" s="14">
        <v>1</v>
      </c>
      <c r="D57" s="14">
        <v>1</v>
      </c>
      <c r="E57" s="14">
        <v>0</v>
      </c>
      <c r="F57" s="14">
        <v>0</v>
      </c>
      <c r="G57" s="14">
        <v>1</v>
      </c>
      <c r="H57" s="14">
        <v>0</v>
      </c>
      <c r="I57" s="14">
        <v>0</v>
      </c>
      <c r="J57" s="14">
        <v>0</v>
      </c>
      <c r="K57" s="14">
        <v>0</v>
      </c>
      <c r="L57" s="14">
        <v>0</v>
      </c>
      <c r="M57" s="14">
        <v>0</v>
      </c>
      <c r="N57" s="14">
        <v>0</v>
      </c>
      <c r="O57" s="4">
        <f t="shared" si="10"/>
        <v>3</v>
      </c>
      <c r="P57" s="3">
        <f t="shared" si="11"/>
        <v>12</v>
      </c>
      <c r="Q57" s="49">
        <f t="shared" si="12"/>
        <v>0.25</v>
      </c>
    </row>
    <row r="58" spans="1:17" ht="13.7" customHeight="1" x14ac:dyDescent="0.2">
      <c r="A58" s="9">
        <f>VLOOKUP($B58,MEMBERS!$C:$X,17,FALSE)</f>
        <v>7</v>
      </c>
      <c r="B58" s="9" t="s">
        <v>201</v>
      </c>
      <c r="C58" s="14">
        <v>1</v>
      </c>
      <c r="D58" s="14">
        <v>1</v>
      </c>
      <c r="E58" s="14">
        <v>1</v>
      </c>
      <c r="F58" s="14">
        <v>1</v>
      </c>
      <c r="G58" s="14">
        <v>0</v>
      </c>
      <c r="H58" s="14">
        <v>1</v>
      </c>
      <c r="I58" s="14">
        <v>1</v>
      </c>
      <c r="J58" s="14">
        <v>0</v>
      </c>
      <c r="K58" s="14">
        <v>1</v>
      </c>
      <c r="L58" s="14">
        <v>1</v>
      </c>
      <c r="M58" s="14">
        <v>1</v>
      </c>
      <c r="N58" s="14">
        <v>1</v>
      </c>
      <c r="O58" s="4">
        <f t="shared" si="10"/>
        <v>10</v>
      </c>
      <c r="P58" s="3">
        <f t="shared" si="11"/>
        <v>12</v>
      </c>
      <c r="Q58" s="49">
        <f t="shared" si="12"/>
        <v>0.83333333333333337</v>
      </c>
    </row>
    <row r="59" spans="1:17" ht="13.7" customHeight="1" x14ac:dyDescent="0.2">
      <c r="A59" s="9">
        <f>VLOOKUP($B59,MEMBERS!$C:$X,17,FALSE)</f>
        <v>5</v>
      </c>
      <c r="B59" s="9" t="s">
        <v>312</v>
      </c>
      <c r="C59" s="14">
        <v>1</v>
      </c>
      <c r="D59" s="14">
        <v>1</v>
      </c>
      <c r="E59" s="14">
        <v>1</v>
      </c>
      <c r="F59" s="14">
        <v>1</v>
      </c>
      <c r="G59" s="14">
        <v>1</v>
      </c>
      <c r="H59" s="14">
        <v>1</v>
      </c>
      <c r="I59" s="14">
        <v>1</v>
      </c>
      <c r="J59" s="14">
        <v>0</v>
      </c>
      <c r="K59" s="14">
        <v>1</v>
      </c>
      <c r="L59" s="14">
        <v>1</v>
      </c>
      <c r="M59" s="14">
        <v>1</v>
      </c>
      <c r="N59" s="14">
        <v>1</v>
      </c>
      <c r="O59" s="4">
        <f t="shared" si="10"/>
        <v>11</v>
      </c>
      <c r="P59" s="3">
        <f t="shared" si="11"/>
        <v>12</v>
      </c>
      <c r="Q59" s="49">
        <f t="shared" si="12"/>
        <v>0.91666666666666663</v>
      </c>
    </row>
    <row r="60" spans="1:17" ht="13.7" customHeight="1" x14ac:dyDescent="0.2">
      <c r="A60" s="9">
        <f>VLOOKUP($B60,MEMBERS!$C:$X,17,FALSE)</f>
        <v>3</v>
      </c>
      <c r="B60" s="9" t="s">
        <v>195</v>
      </c>
      <c r="C60" s="14">
        <v>1</v>
      </c>
      <c r="D60" s="14">
        <v>1</v>
      </c>
      <c r="E60" s="14">
        <v>1</v>
      </c>
      <c r="F60" s="14">
        <v>1</v>
      </c>
      <c r="G60" s="14">
        <v>1</v>
      </c>
      <c r="H60" s="14">
        <v>1</v>
      </c>
      <c r="I60" s="14">
        <v>1</v>
      </c>
      <c r="J60" s="14">
        <v>1</v>
      </c>
      <c r="K60" s="14">
        <v>1</v>
      </c>
      <c r="L60" s="14">
        <v>0</v>
      </c>
      <c r="M60" s="14">
        <v>1</v>
      </c>
      <c r="N60" s="14">
        <v>1</v>
      </c>
      <c r="O60" s="4">
        <f t="shared" si="10"/>
        <v>11</v>
      </c>
      <c r="P60" s="3">
        <f t="shared" si="11"/>
        <v>12</v>
      </c>
      <c r="Q60" s="49">
        <f t="shared" si="12"/>
        <v>0.91666666666666663</v>
      </c>
    </row>
    <row r="61" spans="1:17" ht="13.7" customHeight="1" x14ac:dyDescent="0.2">
      <c r="A61" s="9">
        <f>VLOOKUP($B61,MEMBERS!$C:$X,17,FALSE)</f>
        <v>3</v>
      </c>
      <c r="B61" s="9" t="s">
        <v>313</v>
      </c>
      <c r="C61" s="14">
        <v>1</v>
      </c>
      <c r="D61" s="14">
        <v>1</v>
      </c>
      <c r="E61" s="14">
        <v>1</v>
      </c>
      <c r="F61" s="14">
        <v>1</v>
      </c>
      <c r="G61" s="14">
        <v>1</v>
      </c>
      <c r="H61" s="14">
        <v>1</v>
      </c>
      <c r="I61" s="14">
        <v>0</v>
      </c>
      <c r="J61" s="14">
        <v>0</v>
      </c>
      <c r="K61" s="14">
        <v>1</v>
      </c>
      <c r="L61" s="14">
        <v>1</v>
      </c>
      <c r="M61" s="14">
        <v>1</v>
      </c>
      <c r="N61" s="14">
        <v>1</v>
      </c>
      <c r="O61" s="4">
        <f t="shared" si="10"/>
        <v>10</v>
      </c>
      <c r="P61" s="3">
        <f t="shared" si="11"/>
        <v>12</v>
      </c>
      <c r="Q61" s="49">
        <f t="shared" si="12"/>
        <v>0.83333333333333337</v>
      </c>
    </row>
    <row r="62" spans="1:17" ht="13.7" customHeight="1" x14ac:dyDescent="0.2">
      <c r="A62" s="9">
        <f>VLOOKUP($B62,MEMBERS!$C:$X,17,FALSE)</f>
        <v>12</v>
      </c>
      <c r="B62" s="9" t="s">
        <v>314</v>
      </c>
      <c r="C62" s="14">
        <v>1</v>
      </c>
      <c r="D62" s="14">
        <v>1</v>
      </c>
      <c r="E62" s="14">
        <v>1</v>
      </c>
      <c r="F62" s="14">
        <v>0</v>
      </c>
      <c r="G62" s="14">
        <v>1</v>
      </c>
      <c r="H62" s="14">
        <v>1</v>
      </c>
      <c r="I62" s="14">
        <v>0</v>
      </c>
      <c r="J62" s="14">
        <v>1</v>
      </c>
      <c r="K62" s="14">
        <v>0</v>
      </c>
      <c r="L62" s="14">
        <v>0</v>
      </c>
      <c r="M62" s="14">
        <v>1</v>
      </c>
      <c r="N62" s="14">
        <v>1</v>
      </c>
      <c r="O62" s="4">
        <f t="shared" si="10"/>
        <v>8</v>
      </c>
      <c r="P62" s="3">
        <f t="shared" si="11"/>
        <v>12</v>
      </c>
      <c r="Q62" s="49">
        <f t="shared" si="12"/>
        <v>0.66666666666666663</v>
      </c>
    </row>
    <row r="63" spans="1:17" ht="13.7" customHeight="1" x14ac:dyDescent="0.2">
      <c r="A63" s="9" t="e">
        <f>VLOOKUP($B63,MEMBERS!$C:$X,17,FALSE)</f>
        <v>#N/A</v>
      </c>
      <c r="B63" s="9" t="s">
        <v>469</v>
      </c>
      <c r="C63" s="14"/>
      <c r="D63" s="14"/>
      <c r="E63" s="14"/>
      <c r="F63" s="14"/>
      <c r="G63" s="14"/>
      <c r="H63" s="14"/>
      <c r="I63" s="14">
        <v>1</v>
      </c>
      <c r="J63" s="14">
        <v>1</v>
      </c>
      <c r="K63" s="14">
        <v>1</v>
      </c>
      <c r="L63" s="14">
        <v>0</v>
      </c>
      <c r="M63" s="14">
        <v>1</v>
      </c>
      <c r="N63" s="14">
        <v>1</v>
      </c>
      <c r="O63" s="4">
        <f t="shared" si="10"/>
        <v>5</v>
      </c>
      <c r="P63" s="3">
        <f t="shared" si="11"/>
        <v>6</v>
      </c>
      <c r="Q63" s="49">
        <f t="shared" si="12"/>
        <v>0.83333333333333337</v>
      </c>
    </row>
    <row r="64" spans="1:17" ht="13.7" customHeight="1" x14ac:dyDescent="0.2">
      <c r="A64" s="9">
        <f>VLOOKUP($B64,MEMBERS!$C:$X,17,FALSE)</f>
        <v>3</v>
      </c>
      <c r="B64" s="9" t="s">
        <v>315</v>
      </c>
      <c r="C64" s="14">
        <v>0</v>
      </c>
      <c r="D64" s="14">
        <v>1</v>
      </c>
      <c r="E64" s="14">
        <v>1</v>
      </c>
      <c r="F64" s="14">
        <v>1</v>
      </c>
      <c r="G64" s="14">
        <v>1</v>
      </c>
      <c r="H64" s="14">
        <v>1</v>
      </c>
      <c r="I64" s="14">
        <v>0</v>
      </c>
      <c r="J64" s="14">
        <v>0</v>
      </c>
      <c r="K64" s="14">
        <v>0</v>
      </c>
      <c r="L64" s="14">
        <v>0</v>
      </c>
      <c r="M64" s="14">
        <v>1</v>
      </c>
      <c r="N64" s="14">
        <v>0</v>
      </c>
      <c r="O64" s="4">
        <f t="shared" si="10"/>
        <v>6</v>
      </c>
      <c r="P64" s="3">
        <f t="shared" si="11"/>
        <v>12</v>
      </c>
      <c r="Q64" s="49">
        <f t="shared" si="12"/>
        <v>0.5</v>
      </c>
    </row>
    <row r="65" spans="1:17" ht="13.7" customHeight="1" x14ac:dyDescent="0.2">
      <c r="A65" s="9">
        <f>VLOOKUP($B65,MEMBERS!$C:$X,17,FALSE)</f>
        <v>9</v>
      </c>
      <c r="B65" s="9" t="s">
        <v>316</v>
      </c>
      <c r="C65" s="14">
        <v>1</v>
      </c>
      <c r="D65" s="14">
        <v>1</v>
      </c>
      <c r="E65" s="14">
        <v>1</v>
      </c>
      <c r="F65" s="14">
        <v>1</v>
      </c>
      <c r="G65" s="14">
        <v>1</v>
      </c>
      <c r="H65" s="14">
        <v>1</v>
      </c>
      <c r="I65" s="14">
        <v>1</v>
      </c>
      <c r="J65" s="14">
        <v>1</v>
      </c>
      <c r="K65" s="14">
        <v>1</v>
      </c>
      <c r="L65" s="14">
        <v>0</v>
      </c>
      <c r="M65" s="14">
        <v>1</v>
      </c>
      <c r="N65" s="14">
        <v>1</v>
      </c>
      <c r="O65" s="4">
        <f t="shared" si="10"/>
        <v>11</v>
      </c>
      <c r="P65" s="3">
        <f t="shared" si="11"/>
        <v>12</v>
      </c>
      <c r="Q65" s="49">
        <f t="shared" si="12"/>
        <v>0.91666666666666663</v>
      </c>
    </row>
    <row r="66" spans="1:17" ht="13.7" customHeight="1" x14ac:dyDescent="0.2">
      <c r="A66" s="9">
        <f>VLOOKUP($B66,MEMBERS!$C:$X,17,FALSE)</f>
        <v>3</v>
      </c>
      <c r="B66" s="9" t="s">
        <v>317</v>
      </c>
      <c r="C66" s="14">
        <v>1</v>
      </c>
      <c r="D66" s="14">
        <v>1</v>
      </c>
      <c r="E66" s="14">
        <v>1</v>
      </c>
      <c r="F66" s="14">
        <v>0</v>
      </c>
      <c r="G66" s="14">
        <v>0</v>
      </c>
      <c r="H66" s="14">
        <v>1</v>
      </c>
      <c r="I66" s="14">
        <v>0</v>
      </c>
      <c r="J66" s="14">
        <v>0</v>
      </c>
      <c r="K66" s="14">
        <v>1</v>
      </c>
      <c r="L66" s="14">
        <v>1</v>
      </c>
      <c r="M66" s="14">
        <v>1</v>
      </c>
      <c r="N66" s="14">
        <v>1</v>
      </c>
      <c r="O66" s="4">
        <f t="shared" si="10"/>
        <v>8</v>
      </c>
      <c r="P66" s="3">
        <f t="shared" si="11"/>
        <v>12</v>
      </c>
      <c r="Q66" s="49">
        <f t="shared" si="12"/>
        <v>0.66666666666666663</v>
      </c>
    </row>
    <row r="67" spans="1:17" ht="13.7" customHeight="1" x14ac:dyDescent="0.2">
      <c r="A67" s="9">
        <f>VLOOKUP($B67,MEMBERS!$C:$X,17,FALSE)</f>
        <v>3</v>
      </c>
      <c r="B67" s="9" t="s">
        <v>477</v>
      </c>
      <c r="C67" s="14"/>
      <c r="D67" s="14"/>
      <c r="E67" s="14"/>
      <c r="F67" s="14"/>
      <c r="G67" s="14"/>
      <c r="H67" s="14"/>
      <c r="I67" s="14">
        <v>1</v>
      </c>
      <c r="J67" s="14">
        <v>0</v>
      </c>
      <c r="K67" s="14">
        <v>1</v>
      </c>
      <c r="L67" s="14">
        <v>1</v>
      </c>
      <c r="M67" s="14">
        <v>1</v>
      </c>
      <c r="N67" s="14">
        <v>1</v>
      </c>
      <c r="O67" s="4">
        <f>SUM(C67:N67)</f>
        <v>5</v>
      </c>
      <c r="P67" s="3">
        <f t="shared" si="11"/>
        <v>6</v>
      </c>
      <c r="Q67" s="49">
        <f t="shared" si="12"/>
        <v>0.83333333333333337</v>
      </c>
    </row>
    <row r="68" spans="1:17" ht="13.7" customHeight="1" x14ac:dyDescent="0.2">
      <c r="A68" s="15" t="e">
        <f>VLOOKUP($B68,MEMBERS!$C:$X,17,FALSE)</f>
        <v>#N/A</v>
      </c>
      <c r="C68" s="14"/>
      <c r="D68" s="14"/>
      <c r="E68" s="14"/>
      <c r="F68" s="14"/>
      <c r="G68" s="14"/>
      <c r="H68" s="14"/>
      <c r="I68" s="14"/>
      <c r="J68" s="14"/>
      <c r="K68" s="14"/>
      <c r="L68" s="14"/>
      <c r="M68" s="14"/>
      <c r="N68" s="14"/>
    </row>
    <row r="69" spans="1:17" ht="13.7" customHeight="1" x14ac:dyDescent="0.2">
      <c r="A69" s="9" t="e">
        <f>VLOOKUP($B69,MEMBERS!$C:$X,17,FALSE)</f>
        <v>#N/A</v>
      </c>
      <c r="B69" s="9"/>
      <c r="C69" s="14"/>
      <c r="D69" s="14"/>
      <c r="E69" s="14"/>
      <c r="F69" s="14"/>
      <c r="G69" s="14"/>
      <c r="H69" s="14"/>
      <c r="I69" s="14"/>
      <c r="J69" s="14"/>
      <c r="K69" s="14"/>
      <c r="L69" s="14"/>
      <c r="M69" s="14"/>
      <c r="N69" s="14"/>
      <c r="O69" s="4"/>
    </row>
    <row r="70" spans="1:17" ht="13.7" customHeight="1" x14ac:dyDescent="0.2">
      <c r="A70" s="9" t="e">
        <f>VLOOKUP($B70,MEMBERS!$C:$X,17,FALSE)</f>
        <v>#N/A</v>
      </c>
      <c r="B70" s="9"/>
      <c r="C70" s="14"/>
      <c r="D70" s="14"/>
      <c r="E70" s="14"/>
      <c r="F70" s="14"/>
      <c r="G70" s="14"/>
      <c r="H70" s="14"/>
      <c r="I70" s="14"/>
      <c r="J70" s="14"/>
      <c r="K70" s="14"/>
      <c r="L70" s="14"/>
      <c r="M70" s="14"/>
      <c r="N70" s="14"/>
      <c r="O70" s="4"/>
    </row>
    <row r="71" spans="1:17" ht="13.7" customHeight="1" x14ac:dyDescent="0.2">
      <c r="A71" s="9" t="e">
        <f>VLOOKUP($B71,MEMBERS!$C:$X,17,FALSE)</f>
        <v>#N/A</v>
      </c>
      <c r="B71" s="9"/>
      <c r="C71" s="14"/>
      <c r="D71" s="14"/>
      <c r="E71" s="14"/>
      <c r="F71" s="14"/>
      <c r="G71" s="14"/>
      <c r="H71" s="14"/>
      <c r="I71" s="14"/>
      <c r="J71" s="14"/>
      <c r="K71" s="14"/>
      <c r="L71" s="14"/>
      <c r="M71" s="14"/>
      <c r="N71" s="14"/>
      <c r="O71" s="4"/>
    </row>
    <row r="72" spans="1:17" ht="13.7" customHeight="1" x14ac:dyDescent="0.2">
      <c r="A72" s="9" t="e">
        <f>VLOOKUP($B72,MEMBERS!$C:$X,17,FALSE)</f>
        <v>#N/A</v>
      </c>
      <c r="B72" s="9"/>
      <c r="C72" s="14"/>
      <c r="D72" s="14"/>
      <c r="E72" s="14"/>
      <c r="F72" s="14"/>
      <c r="G72" s="14"/>
      <c r="H72" s="14"/>
      <c r="I72" s="14"/>
      <c r="J72" s="14"/>
      <c r="K72" s="14"/>
      <c r="L72" s="14"/>
      <c r="M72" s="14"/>
      <c r="N72" s="14"/>
      <c r="O72" s="4"/>
    </row>
    <row r="73" spans="1:17" ht="13.7" customHeight="1" x14ac:dyDescent="0.2"/>
    <row r="74" spans="1:17" x14ac:dyDescent="0.2">
      <c r="C74" s="14"/>
      <c r="D74" s="3"/>
      <c r="E74" s="3"/>
      <c r="F74" s="3"/>
      <c r="G74" s="3"/>
      <c r="H74" s="3"/>
      <c r="I74" s="3"/>
    </row>
    <row r="75" spans="1:17" x14ac:dyDescent="0.2">
      <c r="C75" s="14"/>
      <c r="D75" s="3"/>
      <c r="E75" s="3"/>
      <c r="F75" s="3"/>
      <c r="G75" s="3"/>
      <c r="H75" s="3"/>
      <c r="I75" s="3"/>
    </row>
    <row r="76" spans="1:17" x14ac:dyDescent="0.2">
      <c r="C76" s="14"/>
      <c r="D76" s="3"/>
      <c r="E76" s="3"/>
      <c r="F76" s="3"/>
      <c r="G76" s="3"/>
      <c r="H76" s="3"/>
      <c r="I76" s="3"/>
    </row>
    <row r="77" spans="1:17" x14ac:dyDescent="0.2">
      <c r="C77" s="14"/>
      <c r="D77" s="3"/>
      <c r="E77" s="3"/>
      <c r="F77" s="3"/>
      <c r="G77" s="3"/>
      <c r="H77" s="3"/>
      <c r="I77" s="3"/>
    </row>
    <row r="78" spans="1:17" x14ac:dyDescent="0.2">
      <c r="C78" s="14"/>
      <c r="D78" s="3"/>
      <c r="E78" s="3"/>
      <c r="F78" s="3"/>
      <c r="G78" s="3"/>
      <c r="H78" s="3"/>
      <c r="I78" s="3"/>
    </row>
  </sheetData>
  <autoFilter ref="A3:Q72"/>
  <phoneticPr fontId="0" type="noConversion"/>
  <conditionalFormatting sqref="C4:N72">
    <cfRule type="expression" dxfId="72" priority="7">
      <formula>C4+D4=0</formula>
    </cfRule>
    <cfRule type="expression" dxfId="71" priority="8">
      <formula>B4+C4=0</formula>
    </cfRule>
  </conditionalFormatting>
  <conditionalFormatting sqref="C4:N72">
    <cfRule type="expression" dxfId="70" priority="5" stopIfTrue="1">
      <formula>ISBLANK(C4)</formula>
    </cfRule>
  </conditionalFormatting>
  <conditionalFormatting sqref="C15">
    <cfRule type="expression" dxfId="69" priority="6">
      <formula>$C$15+$D$15=0</formula>
    </cfRule>
  </conditionalFormatting>
  <conditionalFormatting sqref="Q4:Q72 A4:B72">
    <cfRule type="expression" dxfId="68" priority="4">
      <formula>$Q4&lt;0.6</formula>
    </cfRule>
  </conditionalFormatting>
  <printOptions horizontalCentered="1" gridLines="1"/>
  <pageMargins left="0" right="0" top="1.2598425196850394" bottom="0" header="0.51181102362204722" footer="0"/>
  <pageSetup paperSize="9" scale="68" orientation="portrait" horizontalDpi="4294967293" r:id="rId1"/>
  <headerFooter alignWithMargins="0">
    <oddHeader>&amp;C&amp;"Arial,Bold"&amp;20HEREWARD PROBUS CLUB
Summary of Attendance</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0"/>
  <sheetViews>
    <sheetView zoomScaleNormal="100" workbookViewId="0">
      <pane xSplit="3" ySplit="3" topLeftCell="E13" activePane="bottomRight" state="frozen"/>
      <selection activeCell="M11" sqref="M11"/>
      <selection pane="topRight" activeCell="M11" sqref="M11"/>
      <selection pane="bottomLeft" activeCell="M11" sqref="M11"/>
      <selection pane="bottomRight" activeCell="A28" sqref="A28"/>
    </sheetView>
  </sheetViews>
  <sheetFormatPr defaultRowHeight="12.75" x14ac:dyDescent="0.2"/>
  <cols>
    <col min="2" max="2" width="16.42578125" style="126" customWidth="1"/>
    <col min="3" max="3" width="16.42578125" style="15" customWidth="1"/>
    <col min="4" max="4" width="8.7109375" style="83" hidden="1" customWidth="1"/>
    <col min="5" max="5" width="8.7109375" style="17" customWidth="1"/>
    <col min="6" max="15" width="8.7109375" style="82" customWidth="1"/>
    <col min="16" max="17" width="8.7109375" style="83" customWidth="1"/>
    <col min="18" max="18" width="3" style="83" customWidth="1"/>
    <col min="19" max="19" width="10.5703125" style="49" customWidth="1"/>
    <col min="20" max="20" width="10.5703125" bestFit="1" customWidth="1"/>
  </cols>
  <sheetData>
    <row r="1" spans="1:19" x14ac:dyDescent="0.2">
      <c r="C1" s="14">
        <f>COUNTA(C4:C73)</f>
        <v>67</v>
      </c>
      <c r="D1" s="39"/>
      <c r="E1" s="14"/>
      <c r="F1" s="83"/>
      <c r="G1" s="83"/>
      <c r="H1" s="83"/>
      <c r="I1" s="83"/>
      <c r="J1" s="83"/>
      <c r="K1" s="83"/>
      <c r="L1" s="1"/>
      <c r="M1" s="1"/>
      <c r="N1" s="1"/>
      <c r="O1" s="1"/>
      <c r="P1" s="39" t="s">
        <v>339</v>
      </c>
      <c r="Q1" s="47">
        <f>AVERAGEIF(E2:P2,"&gt;0")</f>
        <v>51.083333333333336</v>
      </c>
      <c r="R1" s="83">
        <f>COUNTA(E4:P4)</f>
        <v>12</v>
      </c>
      <c r="S1" s="49">
        <f>Q1/C1</f>
        <v>0.76243781094527363</v>
      </c>
    </row>
    <row r="2" spans="1:19" x14ac:dyDescent="0.2">
      <c r="B2" s="48"/>
      <c r="C2" s="124"/>
      <c r="D2" s="83">
        <f t="shared" ref="D2:Q2" si="0">SUM(D4:D74)</f>
        <v>50</v>
      </c>
      <c r="E2" s="83">
        <f t="shared" si="0"/>
        <v>49</v>
      </c>
      <c r="F2" s="83">
        <f t="shared" si="0"/>
        <v>48</v>
      </c>
      <c r="G2" s="83">
        <f t="shared" si="0"/>
        <v>52</v>
      </c>
      <c r="H2" s="83">
        <f t="shared" si="0"/>
        <v>47</v>
      </c>
      <c r="I2" s="83">
        <f t="shared" si="0"/>
        <v>49</v>
      </c>
      <c r="J2" s="83">
        <f t="shared" si="0"/>
        <v>49</v>
      </c>
      <c r="K2" s="83">
        <f t="shared" si="0"/>
        <v>52</v>
      </c>
      <c r="L2" s="83">
        <f t="shared" si="0"/>
        <v>53</v>
      </c>
      <c r="M2" s="83">
        <f t="shared" si="0"/>
        <v>52</v>
      </c>
      <c r="N2" s="83">
        <f t="shared" si="0"/>
        <v>55</v>
      </c>
      <c r="O2" s="83">
        <f t="shared" si="0"/>
        <v>50</v>
      </c>
      <c r="P2" s="83">
        <f t="shared" si="0"/>
        <v>57</v>
      </c>
      <c r="Q2" s="83">
        <f t="shared" si="0"/>
        <v>613</v>
      </c>
    </row>
    <row r="3" spans="1:19" x14ac:dyDescent="0.2">
      <c r="B3" s="39" t="s">
        <v>462</v>
      </c>
      <c r="C3" s="13" t="s">
        <v>16</v>
      </c>
      <c r="D3" s="1" t="s">
        <v>11</v>
      </c>
      <c r="E3" s="16" t="s">
        <v>0</v>
      </c>
      <c r="F3" s="1" t="s">
        <v>1</v>
      </c>
      <c r="G3" s="1" t="s">
        <v>2</v>
      </c>
      <c r="H3" s="1" t="s">
        <v>3</v>
      </c>
      <c r="I3" s="1" t="s">
        <v>4</v>
      </c>
      <c r="J3" s="1" t="s">
        <v>5</v>
      </c>
      <c r="K3" s="1" t="s">
        <v>6</v>
      </c>
      <c r="L3" s="1" t="s">
        <v>7</v>
      </c>
      <c r="M3" s="1" t="s">
        <v>8</v>
      </c>
      <c r="N3" s="1" t="s">
        <v>9</v>
      </c>
      <c r="O3" s="1" t="s">
        <v>10</v>
      </c>
      <c r="P3" s="1" t="s">
        <v>11</v>
      </c>
      <c r="Q3" s="1" t="s">
        <v>12</v>
      </c>
      <c r="R3" s="83" t="s">
        <v>501</v>
      </c>
      <c r="S3" s="50" t="s">
        <v>502</v>
      </c>
    </row>
    <row r="4" spans="1:19" x14ac:dyDescent="0.2">
      <c r="A4" s="62" t="e">
        <f>MEMBERS!#REF!</f>
        <v>#REF!</v>
      </c>
      <c r="B4" s="62" t="e">
        <f>VLOOKUP($C4,MEMBERS!$C:$X,17,FALSE)</f>
        <v>#N/A</v>
      </c>
      <c r="C4" s="9" t="s">
        <v>275</v>
      </c>
      <c r="D4" s="14">
        <v>1</v>
      </c>
      <c r="E4" s="14">
        <v>1</v>
      </c>
      <c r="F4" s="14">
        <v>1</v>
      </c>
      <c r="G4" s="14">
        <v>1</v>
      </c>
      <c r="H4" s="14">
        <v>1</v>
      </c>
      <c r="I4" s="14">
        <v>0</v>
      </c>
      <c r="J4" s="14">
        <v>0</v>
      </c>
      <c r="K4" s="14">
        <v>1</v>
      </c>
      <c r="L4" s="14">
        <v>1</v>
      </c>
      <c r="M4" s="14">
        <v>1</v>
      </c>
      <c r="N4" s="14">
        <v>1</v>
      </c>
      <c r="O4" s="14">
        <v>1</v>
      </c>
      <c r="P4" s="14">
        <v>1</v>
      </c>
      <c r="Q4" s="82">
        <f t="shared" ref="Q4" si="1">SUM(E4:P4)</f>
        <v>10</v>
      </c>
      <c r="R4" s="83">
        <f>COUNTA(E4:P4)</f>
        <v>12</v>
      </c>
      <c r="S4" s="49">
        <f>Q4/R4</f>
        <v>0.83333333333333337</v>
      </c>
    </row>
    <row r="5" spans="1:19" ht="12" customHeight="1" x14ac:dyDescent="0.2">
      <c r="A5" s="62" t="str">
        <f>MEMBERS!C3</f>
        <v>BARKER</v>
      </c>
      <c r="B5" s="62">
        <f>VLOOKUP($C5,MEMBERS!$C:$X,17,FALSE)</f>
        <v>11</v>
      </c>
      <c r="C5" s="9" t="s">
        <v>278</v>
      </c>
      <c r="D5" s="14">
        <v>1</v>
      </c>
      <c r="E5" s="14">
        <v>1</v>
      </c>
      <c r="F5" s="14">
        <v>1</v>
      </c>
      <c r="G5" s="14">
        <v>1</v>
      </c>
      <c r="H5" s="14">
        <v>0</v>
      </c>
      <c r="I5" s="14">
        <v>0</v>
      </c>
      <c r="J5" s="14">
        <v>1</v>
      </c>
      <c r="K5" s="14">
        <v>1</v>
      </c>
      <c r="L5" s="14">
        <v>1</v>
      </c>
      <c r="M5" s="14">
        <v>0</v>
      </c>
      <c r="N5" s="14">
        <v>1</v>
      </c>
      <c r="O5" s="14">
        <v>1</v>
      </c>
      <c r="P5" s="14">
        <v>1</v>
      </c>
      <c r="Q5" s="85">
        <f t="shared" ref="Q5:Q26" si="2">SUM(E5:P5)</f>
        <v>9</v>
      </c>
      <c r="R5" s="86">
        <f t="shared" ref="R5:R26" si="3">COUNTA(E5:P5)</f>
        <v>12</v>
      </c>
      <c r="S5" s="49">
        <f t="shared" ref="S5:S26" si="4">Q5/R5</f>
        <v>0.75</v>
      </c>
    </row>
    <row r="6" spans="1:19" ht="12" customHeight="1" x14ac:dyDescent="0.2">
      <c r="A6" s="62" t="e">
        <f>MEMBERS!#REF!</f>
        <v>#REF!</v>
      </c>
      <c r="B6" s="62" t="e">
        <f>VLOOKUP($C6,MEMBERS!$C:$X,17,FALSE)</f>
        <v>#N/A</v>
      </c>
      <c r="C6" s="9" t="s">
        <v>740</v>
      </c>
      <c r="D6" s="14"/>
      <c r="E6" s="14"/>
      <c r="F6" s="14"/>
      <c r="G6" s="14"/>
      <c r="H6" s="14"/>
      <c r="I6" s="14"/>
      <c r="J6" s="14">
        <v>1</v>
      </c>
      <c r="K6" s="14">
        <v>1</v>
      </c>
      <c r="L6" s="14">
        <v>1</v>
      </c>
      <c r="M6" s="14">
        <v>1</v>
      </c>
      <c r="N6" s="14">
        <v>1</v>
      </c>
      <c r="O6" s="14">
        <v>0</v>
      </c>
      <c r="P6" s="14">
        <v>1</v>
      </c>
      <c r="Q6" s="113">
        <f t="shared" ref="Q6" si="5">SUM(E6:P6)</f>
        <v>6</v>
      </c>
      <c r="R6" s="114">
        <f t="shared" ref="R6" si="6">COUNTA(E6:P6)</f>
        <v>7</v>
      </c>
      <c r="S6" s="49">
        <f t="shared" ref="S6" si="7">Q6/R6</f>
        <v>0.8571428571428571</v>
      </c>
    </row>
    <row r="7" spans="1:19" ht="11.25" customHeight="1" x14ac:dyDescent="0.2">
      <c r="A7" s="62" t="str">
        <f>MEMBERS!C66</f>
        <v>BEELEY</v>
      </c>
      <c r="B7" s="62">
        <f>VLOOKUP($C7,MEMBERS!$C:$X,17,FALSE)</f>
        <v>8</v>
      </c>
      <c r="C7" s="9" t="s">
        <v>279</v>
      </c>
      <c r="D7" s="14">
        <v>0</v>
      </c>
      <c r="E7" s="14">
        <v>1</v>
      </c>
      <c r="F7" s="14">
        <v>1</v>
      </c>
      <c r="G7" s="14">
        <v>1</v>
      </c>
      <c r="H7" s="14">
        <v>1</v>
      </c>
      <c r="I7" s="14">
        <v>1</v>
      </c>
      <c r="J7" s="14">
        <v>1</v>
      </c>
      <c r="K7" s="14">
        <v>1</v>
      </c>
      <c r="L7" s="14">
        <v>0</v>
      </c>
      <c r="M7" s="14">
        <v>1</v>
      </c>
      <c r="N7" s="14">
        <v>0</v>
      </c>
      <c r="O7" s="14">
        <v>1</v>
      </c>
      <c r="P7" s="14">
        <v>0</v>
      </c>
      <c r="Q7" s="85">
        <f t="shared" si="2"/>
        <v>9</v>
      </c>
      <c r="R7" s="86">
        <f t="shared" si="3"/>
        <v>12</v>
      </c>
      <c r="S7" s="49">
        <f t="shared" si="4"/>
        <v>0.75</v>
      </c>
    </row>
    <row r="8" spans="1:19" x14ac:dyDescent="0.2">
      <c r="A8" s="62" t="str">
        <f>MEMBERS!C5</f>
        <v>BLADON</v>
      </c>
      <c r="B8" s="62">
        <f>VLOOKUP($C8,MEMBERS!$C:$X,17,FALSE)</f>
        <v>1</v>
      </c>
      <c r="C8" s="9" t="s">
        <v>280</v>
      </c>
      <c r="D8" s="14">
        <v>1</v>
      </c>
      <c r="E8" s="14">
        <v>1</v>
      </c>
      <c r="F8" s="14">
        <v>1</v>
      </c>
      <c r="G8" s="14">
        <v>1</v>
      </c>
      <c r="H8" s="14">
        <v>1</v>
      </c>
      <c r="I8" s="14">
        <v>1</v>
      </c>
      <c r="J8" s="14">
        <v>1</v>
      </c>
      <c r="K8" s="14">
        <v>1</v>
      </c>
      <c r="L8" s="14">
        <v>1</v>
      </c>
      <c r="M8" s="14">
        <v>1</v>
      </c>
      <c r="N8" s="14">
        <v>1</v>
      </c>
      <c r="O8" s="14">
        <v>1</v>
      </c>
      <c r="P8" s="14">
        <v>1</v>
      </c>
      <c r="Q8" s="85">
        <f t="shared" si="2"/>
        <v>12</v>
      </c>
      <c r="R8" s="86">
        <f t="shared" si="3"/>
        <v>12</v>
      </c>
      <c r="S8" s="49">
        <f t="shared" si="4"/>
        <v>1</v>
      </c>
    </row>
    <row r="9" spans="1:19" x14ac:dyDescent="0.2">
      <c r="A9" s="62" t="str">
        <f>MEMBERS!C8</f>
        <v>BRYCE</v>
      </c>
      <c r="B9" s="62">
        <f>VLOOKUP($C9,MEMBERS!$C:$X,17,FALSE)</f>
        <v>4</v>
      </c>
      <c r="C9" s="9" t="s">
        <v>197</v>
      </c>
      <c r="D9" s="14">
        <v>1</v>
      </c>
      <c r="E9" s="14">
        <v>1</v>
      </c>
      <c r="F9" s="14">
        <v>1</v>
      </c>
      <c r="G9" s="14">
        <v>1</v>
      </c>
      <c r="H9" s="14">
        <v>1</v>
      </c>
      <c r="I9" s="14">
        <v>1</v>
      </c>
      <c r="J9" s="14">
        <v>1</v>
      </c>
      <c r="K9" s="14">
        <v>1</v>
      </c>
      <c r="L9" s="14">
        <v>0</v>
      </c>
      <c r="M9" s="14">
        <v>1</v>
      </c>
      <c r="N9" s="14">
        <v>1</v>
      </c>
      <c r="O9" s="14">
        <v>1</v>
      </c>
      <c r="P9" s="14">
        <v>1</v>
      </c>
      <c r="Q9" s="85">
        <f t="shared" si="2"/>
        <v>11</v>
      </c>
      <c r="R9" s="86">
        <f t="shared" si="3"/>
        <v>12</v>
      </c>
      <c r="S9" s="49">
        <f t="shared" si="4"/>
        <v>0.91666666666666663</v>
      </c>
    </row>
    <row r="10" spans="1:19" ht="13.5" customHeight="1" x14ac:dyDescent="0.2">
      <c r="A10" s="62" t="str">
        <f>MEMBERS!C9</f>
        <v>BURTON</v>
      </c>
      <c r="B10" s="62">
        <f>VLOOKUP($C10,MEMBERS!$C:$X,17,FALSE)</f>
        <v>6</v>
      </c>
      <c r="C10" s="9" t="s">
        <v>282</v>
      </c>
      <c r="D10" s="14">
        <v>1</v>
      </c>
      <c r="E10" s="14">
        <v>1</v>
      </c>
      <c r="F10" s="14">
        <v>1</v>
      </c>
      <c r="G10" s="14">
        <v>0</v>
      </c>
      <c r="H10" s="14">
        <v>1</v>
      </c>
      <c r="I10" s="14">
        <v>1</v>
      </c>
      <c r="J10" s="14">
        <v>0</v>
      </c>
      <c r="K10" s="14">
        <v>0</v>
      </c>
      <c r="L10" s="14">
        <v>1</v>
      </c>
      <c r="M10" s="14">
        <v>1</v>
      </c>
      <c r="N10" s="14">
        <v>1</v>
      </c>
      <c r="O10" s="14">
        <v>1</v>
      </c>
      <c r="P10" s="14">
        <v>1</v>
      </c>
      <c r="Q10" s="85">
        <f t="shared" si="2"/>
        <v>9</v>
      </c>
      <c r="R10" s="86">
        <f t="shared" si="3"/>
        <v>12</v>
      </c>
      <c r="S10" s="49">
        <f t="shared" si="4"/>
        <v>0.75</v>
      </c>
    </row>
    <row r="11" spans="1:19" x14ac:dyDescent="0.2">
      <c r="A11" s="62" t="str">
        <f>RETIRED!C35</f>
        <v>CARDELL</v>
      </c>
      <c r="B11" s="62" t="e">
        <f>VLOOKUP($C11,MEMBERS!$C:$X,17,FALSE)</f>
        <v>#N/A</v>
      </c>
      <c r="C11" s="9" t="s">
        <v>283</v>
      </c>
      <c r="D11" s="14">
        <v>0</v>
      </c>
      <c r="E11" s="14">
        <v>1</v>
      </c>
      <c r="F11" s="14">
        <v>0</v>
      </c>
      <c r="G11" s="14">
        <v>1</v>
      </c>
      <c r="H11" s="14">
        <v>0</v>
      </c>
      <c r="I11" s="14">
        <v>1</v>
      </c>
      <c r="J11" s="14">
        <v>1</v>
      </c>
      <c r="K11" s="14">
        <v>0</v>
      </c>
      <c r="L11" s="14">
        <v>1</v>
      </c>
      <c r="M11" s="14">
        <v>1</v>
      </c>
      <c r="N11" s="14">
        <v>1</v>
      </c>
      <c r="O11" s="14">
        <v>1</v>
      </c>
      <c r="P11" s="14">
        <v>0</v>
      </c>
      <c r="Q11" s="85">
        <f t="shared" si="2"/>
        <v>8</v>
      </c>
      <c r="R11" s="86">
        <f t="shared" si="3"/>
        <v>12</v>
      </c>
      <c r="S11" s="49">
        <f t="shared" si="4"/>
        <v>0.66666666666666663</v>
      </c>
    </row>
    <row r="12" spans="1:19" ht="13.7" customHeight="1" x14ac:dyDescent="0.2">
      <c r="A12" s="62" t="str">
        <f>MEMBERS!C11</f>
        <v>COATES</v>
      </c>
      <c r="B12" s="62">
        <f>VLOOKUP($C12,MEMBERS!$C:$X,17,FALSE)</f>
        <v>2</v>
      </c>
      <c r="C12" s="9" t="s">
        <v>284</v>
      </c>
      <c r="D12" s="14">
        <v>1</v>
      </c>
      <c r="E12" s="14">
        <v>0</v>
      </c>
      <c r="F12" s="14">
        <v>0</v>
      </c>
      <c r="G12" s="14">
        <v>1</v>
      </c>
      <c r="H12" s="14">
        <v>1</v>
      </c>
      <c r="I12" s="14">
        <v>1</v>
      </c>
      <c r="J12" s="14">
        <v>1</v>
      </c>
      <c r="K12" s="14">
        <v>0</v>
      </c>
      <c r="L12" s="14">
        <v>0</v>
      </c>
      <c r="M12" s="14">
        <v>1</v>
      </c>
      <c r="N12" s="14">
        <v>1</v>
      </c>
      <c r="O12" s="14">
        <v>0</v>
      </c>
      <c r="P12" s="14">
        <v>1</v>
      </c>
      <c r="Q12" s="85">
        <f t="shared" si="2"/>
        <v>7</v>
      </c>
      <c r="R12" s="86">
        <f t="shared" si="3"/>
        <v>12</v>
      </c>
      <c r="S12" s="49">
        <f t="shared" si="4"/>
        <v>0.58333333333333337</v>
      </c>
    </row>
    <row r="13" spans="1:19" ht="13.7" customHeight="1" x14ac:dyDescent="0.2">
      <c r="A13" s="62" t="str">
        <f>MEMBERS!C12</f>
        <v>COLLEY</v>
      </c>
      <c r="B13" s="62">
        <f>VLOOKUP($C13,MEMBERS!$C:$X,17,FALSE)</f>
        <v>0</v>
      </c>
      <c r="C13" s="9" t="s">
        <v>465</v>
      </c>
      <c r="D13" s="14">
        <v>1</v>
      </c>
      <c r="E13" s="14">
        <v>1</v>
      </c>
      <c r="F13" s="14">
        <v>1</v>
      </c>
      <c r="G13" s="14">
        <v>1</v>
      </c>
      <c r="H13" s="14">
        <v>1</v>
      </c>
      <c r="I13" s="14">
        <v>1</v>
      </c>
      <c r="J13" s="14">
        <v>1</v>
      </c>
      <c r="K13" s="14">
        <v>1</v>
      </c>
      <c r="L13" s="14">
        <v>1</v>
      </c>
      <c r="M13" s="14">
        <v>1</v>
      </c>
      <c r="N13" s="14">
        <v>1</v>
      </c>
      <c r="O13" s="14">
        <v>1</v>
      </c>
      <c r="P13" s="14">
        <v>1</v>
      </c>
      <c r="Q13" s="85">
        <f t="shared" si="2"/>
        <v>12</v>
      </c>
      <c r="R13" s="86">
        <f t="shared" si="3"/>
        <v>12</v>
      </c>
      <c r="S13" s="49">
        <f t="shared" si="4"/>
        <v>1</v>
      </c>
    </row>
    <row r="14" spans="1:19" ht="12.75" customHeight="1" x14ac:dyDescent="0.2">
      <c r="A14" s="62" t="str">
        <f>MEMBERS!C13</f>
        <v>COLLINS</v>
      </c>
      <c r="B14" s="62">
        <f>VLOOKUP($C14,MEMBERS!$C:$X,17,FALSE)</f>
        <v>4</v>
      </c>
      <c r="C14" s="9" t="s">
        <v>285</v>
      </c>
      <c r="D14" s="14">
        <v>1</v>
      </c>
      <c r="E14" s="14">
        <v>1</v>
      </c>
      <c r="F14" s="14">
        <v>1</v>
      </c>
      <c r="G14" s="14">
        <v>0</v>
      </c>
      <c r="H14" s="14">
        <v>1</v>
      </c>
      <c r="I14" s="14">
        <v>0</v>
      </c>
      <c r="J14" s="14">
        <v>1</v>
      </c>
      <c r="K14" s="14">
        <v>0</v>
      </c>
      <c r="L14" s="14">
        <v>1</v>
      </c>
      <c r="M14" s="14">
        <v>1</v>
      </c>
      <c r="N14" s="14">
        <v>1</v>
      </c>
      <c r="O14" s="14">
        <v>0</v>
      </c>
      <c r="P14" s="14">
        <v>1</v>
      </c>
      <c r="Q14" s="85">
        <f t="shared" si="2"/>
        <v>8</v>
      </c>
      <c r="R14" s="86">
        <f t="shared" si="3"/>
        <v>12</v>
      </c>
      <c r="S14" s="49">
        <f t="shared" si="4"/>
        <v>0.66666666666666663</v>
      </c>
    </row>
    <row r="15" spans="1:19" ht="14.25" customHeight="1" x14ac:dyDescent="0.2">
      <c r="A15" s="62" t="str">
        <f>MEMBERS!C14</f>
        <v>COLYER</v>
      </c>
      <c r="B15" s="62">
        <f>VLOOKUP($C15,MEMBERS!$C:$X,17,FALSE)</f>
        <v>10</v>
      </c>
      <c r="C15" s="9" t="s">
        <v>198</v>
      </c>
      <c r="D15" s="14">
        <v>1</v>
      </c>
      <c r="E15" s="14">
        <v>1</v>
      </c>
      <c r="F15" s="14">
        <v>0</v>
      </c>
      <c r="G15" s="14">
        <v>1</v>
      </c>
      <c r="H15" s="14">
        <v>0</v>
      </c>
      <c r="I15" s="14">
        <v>0</v>
      </c>
      <c r="J15" s="14">
        <v>0</v>
      </c>
      <c r="K15" s="14">
        <v>1</v>
      </c>
      <c r="L15" s="14">
        <v>0</v>
      </c>
      <c r="M15" s="14">
        <v>1</v>
      </c>
      <c r="N15" s="14">
        <v>1</v>
      </c>
      <c r="O15" s="14">
        <v>0</v>
      </c>
      <c r="P15" s="14">
        <v>1</v>
      </c>
      <c r="Q15" s="85">
        <f t="shared" si="2"/>
        <v>6</v>
      </c>
      <c r="R15" s="86">
        <f t="shared" si="3"/>
        <v>12</v>
      </c>
      <c r="S15" s="49">
        <f t="shared" si="4"/>
        <v>0.5</v>
      </c>
    </row>
    <row r="16" spans="1:19" ht="14.25" customHeight="1" x14ac:dyDescent="0.2">
      <c r="A16" s="62" t="str">
        <f>MEMBERS!C15</f>
        <v>COOPER</v>
      </c>
      <c r="B16" s="62">
        <f>VLOOKUP($C16,MEMBERS!$C:$X,17,FALSE)</f>
        <v>6</v>
      </c>
      <c r="C16" s="9" t="s">
        <v>661</v>
      </c>
      <c r="D16" s="14"/>
      <c r="E16" s="14">
        <v>1</v>
      </c>
      <c r="F16" s="14">
        <v>0</v>
      </c>
      <c r="G16" s="14">
        <v>1</v>
      </c>
      <c r="H16" s="14">
        <v>0</v>
      </c>
      <c r="I16" s="14">
        <v>1</v>
      </c>
      <c r="J16" s="14">
        <v>1</v>
      </c>
      <c r="K16" s="14">
        <v>1</v>
      </c>
      <c r="L16" s="14">
        <v>1</v>
      </c>
      <c r="M16" s="14">
        <v>1</v>
      </c>
      <c r="N16" s="14">
        <v>1</v>
      </c>
      <c r="O16" s="14">
        <v>1</v>
      </c>
      <c r="P16" s="14">
        <v>1</v>
      </c>
      <c r="Q16" s="85">
        <f t="shared" si="2"/>
        <v>10</v>
      </c>
      <c r="R16" s="86">
        <f t="shared" si="3"/>
        <v>12</v>
      </c>
      <c r="S16" s="49">
        <f t="shared" si="4"/>
        <v>0.83333333333333337</v>
      </c>
    </row>
    <row r="17" spans="1:19" ht="13.7" customHeight="1" x14ac:dyDescent="0.2">
      <c r="A17" s="62" t="str">
        <f>MEMBERS!C17</f>
        <v>CORPE</v>
      </c>
      <c r="B17" s="62">
        <f>VLOOKUP($C17,MEMBERS!$C:$X,17,FALSE)</f>
        <v>11</v>
      </c>
      <c r="C17" s="9" t="s">
        <v>200</v>
      </c>
      <c r="D17" s="14">
        <v>1</v>
      </c>
      <c r="E17" s="14">
        <v>1</v>
      </c>
      <c r="F17" s="14">
        <v>1</v>
      </c>
      <c r="G17" s="14">
        <v>1</v>
      </c>
      <c r="H17" s="14">
        <v>1</v>
      </c>
      <c r="I17" s="14">
        <v>1</v>
      </c>
      <c r="J17" s="14">
        <v>1</v>
      </c>
      <c r="K17" s="14">
        <v>1</v>
      </c>
      <c r="L17" s="14">
        <v>1</v>
      </c>
      <c r="M17" s="14">
        <v>1</v>
      </c>
      <c r="N17" s="14">
        <v>1</v>
      </c>
      <c r="O17" s="14">
        <v>0</v>
      </c>
      <c r="P17" s="14">
        <v>1</v>
      </c>
      <c r="Q17" s="85">
        <f t="shared" si="2"/>
        <v>11</v>
      </c>
      <c r="R17" s="86">
        <f t="shared" si="3"/>
        <v>12</v>
      </c>
      <c r="S17" s="49">
        <f t="shared" si="4"/>
        <v>0.91666666666666663</v>
      </c>
    </row>
    <row r="18" spans="1:19" ht="13.7" customHeight="1" x14ac:dyDescent="0.2">
      <c r="A18" s="62" t="str">
        <f>MEMBERS!C18</f>
        <v>CROSBY</v>
      </c>
      <c r="B18" s="62">
        <f>VLOOKUP($C18,MEMBERS!$C:$X,17,FALSE)</f>
        <v>9</v>
      </c>
      <c r="C18" s="9" t="s">
        <v>286</v>
      </c>
      <c r="D18" s="14">
        <v>1</v>
      </c>
      <c r="E18" s="14">
        <v>1</v>
      </c>
      <c r="F18" s="14">
        <v>1</v>
      </c>
      <c r="G18" s="14">
        <v>1</v>
      </c>
      <c r="H18" s="14">
        <v>1</v>
      </c>
      <c r="I18" s="14">
        <v>1</v>
      </c>
      <c r="J18" s="14">
        <v>0</v>
      </c>
      <c r="K18" s="14">
        <v>1</v>
      </c>
      <c r="L18" s="14">
        <v>1</v>
      </c>
      <c r="M18" s="14">
        <v>0</v>
      </c>
      <c r="N18" s="14">
        <v>1</v>
      </c>
      <c r="O18" s="14">
        <v>1</v>
      </c>
      <c r="P18" s="14">
        <v>1</v>
      </c>
      <c r="Q18" s="85">
        <f t="shared" si="2"/>
        <v>10</v>
      </c>
      <c r="R18" s="86">
        <f t="shared" si="3"/>
        <v>12</v>
      </c>
      <c r="S18" s="49">
        <f t="shared" si="4"/>
        <v>0.83333333333333337</v>
      </c>
    </row>
    <row r="19" spans="1:19" ht="13.7" customHeight="1" x14ac:dyDescent="0.2">
      <c r="A19" s="62" t="str">
        <f>MEMBERS!C19</f>
        <v>CURRANT</v>
      </c>
      <c r="B19" s="62">
        <f>VLOOKUP($C19,MEMBERS!$C:$X,17,FALSE)</f>
        <v>10</v>
      </c>
      <c r="C19" s="9" t="s">
        <v>287</v>
      </c>
      <c r="D19" s="14">
        <v>1</v>
      </c>
      <c r="E19" s="14">
        <v>1</v>
      </c>
      <c r="F19" s="14">
        <v>1</v>
      </c>
      <c r="G19" s="14">
        <v>1</v>
      </c>
      <c r="H19" s="14">
        <v>1</v>
      </c>
      <c r="I19" s="14">
        <v>0</v>
      </c>
      <c r="J19" s="14">
        <v>1</v>
      </c>
      <c r="K19" s="14">
        <v>1</v>
      </c>
      <c r="L19" s="14">
        <v>0</v>
      </c>
      <c r="M19" s="14">
        <v>1</v>
      </c>
      <c r="N19" s="14">
        <v>0</v>
      </c>
      <c r="O19" s="14">
        <v>1</v>
      </c>
      <c r="P19" s="14">
        <v>0</v>
      </c>
      <c r="Q19" s="85">
        <f t="shared" si="2"/>
        <v>8</v>
      </c>
      <c r="R19" s="86">
        <f t="shared" si="3"/>
        <v>12</v>
      </c>
      <c r="S19" s="49">
        <f t="shared" si="4"/>
        <v>0.66666666666666663</v>
      </c>
    </row>
    <row r="20" spans="1:19" ht="13.7" customHeight="1" x14ac:dyDescent="0.2">
      <c r="A20" s="62" t="str">
        <f>MEMBERS!C20</f>
        <v>DAY</v>
      </c>
      <c r="B20" s="62">
        <f>VLOOKUP($C20,MEMBERS!$C:$X,17,FALSE)</f>
        <v>3</v>
      </c>
      <c r="C20" s="9" t="s">
        <v>193</v>
      </c>
      <c r="D20" s="14">
        <v>1</v>
      </c>
      <c r="E20" s="14">
        <v>0</v>
      </c>
      <c r="F20" s="14">
        <v>1</v>
      </c>
      <c r="G20" s="14">
        <v>1</v>
      </c>
      <c r="H20" s="14">
        <v>1</v>
      </c>
      <c r="I20" s="14">
        <v>1</v>
      </c>
      <c r="J20" s="14">
        <v>0</v>
      </c>
      <c r="K20" s="14">
        <v>1</v>
      </c>
      <c r="L20" s="14">
        <v>1</v>
      </c>
      <c r="M20" s="14">
        <v>1</v>
      </c>
      <c r="N20" s="14">
        <v>0</v>
      </c>
      <c r="O20" s="14">
        <v>1</v>
      </c>
      <c r="P20" s="14">
        <v>1</v>
      </c>
      <c r="Q20" s="85">
        <f t="shared" si="2"/>
        <v>9</v>
      </c>
      <c r="R20" s="86">
        <f t="shared" si="3"/>
        <v>12</v>
      </c>
      <c r="S20" s="49">
        <f t="shared" si="4"/>
        <v>0.75</v>
      </c>
    </row>
    <row r="21" spans="1:19" ht="13.7" customHeight="1" x14ac:dyDescent="0.2">
      <c r="A21" s="62" t="str">
        <f>MEMBERS!C21</f>
        <v>DERRY</v>
      </c>
      <c r="B21" s="62">
        <f>VLOOKUP($C21,MEMBERS!$C:$X,17,FALSE)</f>
        <v>6</v>
      </c>
      <c r="C21" s="9" t="s">
        <v>194</v>
      </c>
      <c r="D21" s="14">
        <v>0</v>
      </c>
      <c r="E21" s="14">
        <v>1</v>
      </c>
      <c r="F21" s="14">
        <v>1</v>
      </c>
      <c r="G21" s="14">
        <v>0</v>
      </c>
      <c r="H21" s="14">
        <v>1</v>
      </c>
      <c r="I21" s="14">
        <v>0</v>
      </c>
      <c r="J21" s="14">
        <v>0</v>
      </c>
      <c r="K21" s="14">
        <v>1</v>
      </c>
      <c r="L21" s="14">
        <v>1</v>
      </c>
      <c r="M21" s="14">
        <v>1</v>
      </c>
      <c r="N21" s="14">
        <v>1</v>
      </c>
      <c r="O21" s="14">
        <v>1</v>
      </c>
      <c r="P21" s="14">
        <v>1</v>
      </c>
      <c r="Q21" s="85">
        <f t="shared" si="2"/>
        <v>9</v>
      </c>
      <c r="R21" s="86">
        <f t="shared" si="3"/>
        <v>12</v>
      </c>
      <c r="S21" s="49">
        <f t="shared" si="4"/>
        <v>0.75</v>
      </c>
    </row>
    <row r="22" spans="1:19" ht="13.7" customHeight="1" x14ac:dyDescent="0.2">
      <c r="A22" s="62" t="str">
        <f>MEMBERS!C22</f>
        <v>EDEN</v>
      </c>
      <c r="B22" s="62">
        <f>VLOOKUP($C22,MEMBERS!$C:$X,17,FALSE)</f>
        <v>11</v>
      </c>
      <c r="C22" s="9" t="s">
        <v>288</v>
      </c>
      <c r="D22" s="14">
        <v>1</v>
      </c>
      <c r="E22" s="14">
        <v>1</v>
      </c>
      <c r="F22" s="14">
        <v>1</v>
      </c>
      <c r="G22" s="14">
        <v>1</v>
      </c>
      <c r="H22" s="14">
        <v>1</v>
      </c>
      <c r="I22" s="14">
        <v>0</v>
      </c>
      <c r="J22" s="14">
        <v>1</v>
      </c>
      <c r="K22" s="14">
        <v>1</v>
      </c>
      <c r="L22" s="14">
        <v>1</v>
      </c>
      <c r="M22" s="14">
        <v>0</v>
      </c>
      <c r="N22" s="14">
        <v>1</v>
      </c>
      <c r="O22" s="14">
        <v>1</v>
      </c>
      <c r="P22" s="14">
        <v>1</v>
      </c>
      <c r="Q22" s="85">
        <f t="shared" si="2"/>
        <v>10</v>
      </c>
      <c r="R22" s="86">
        <f t="shared" si="3"/>
        <v>12</v>
      </c>
      <c r="S22" s="49">
        <f t="shared" si="4"/>
        <v>0.83333333333333337</v>
      </c>
    </row>
    <row r="23" spans="1:19" ht="14.25" customHeight="1" x14ac:dyDescent="0.2">
      <c r="A23" s="62" t="e">
        <f>MEMBERS!#REF!</f>
        <v>#REF!</v>
      </c>
      <c r="B23" s="62" t="e">
        <f>VLOOKUP($C23,MEMBERS!$C:$X,17,FALSE)</f>
        <v>#N/A</v>
      </c>
      <c r="C23" s="9" t="s">
        <v>289</v>
      </c>
      <c r="D23" s="14">
        <v>0</v>
      </c>
      <c r="E23" s="14">
        <v>0</v>
      </c>
      <c r="F23" s="14">
        <v>0</v>
      </c>
      <c r="G23" s="14">
        <v>0</v>
      </c>
      <c r="H23" s="14">
        <v>0</v>
      </c>
      <c r="I23" s="14">
        <v>1</v>
      </c>
      <c r="J23" s="14">
        <v>1</v>
      </c>
      <c r="K23" s="14">
        <v>0</v>
      </c>
      <c r="L23" s="14">
        <v>1</v>
      </c>
      <c r="M23" s="14">
        <v>0</v>
      </c>
      <c r="N23" s="14">
        <v>0</v>
      </c>
      <c r="O23" s="14">
        <v>0</v>
      </c>
      <c r="P23" s="14">
        <v>1</v>
      </c>
      <c r="Q23" s="85">
        <f t="shared" si="2"/>
        <v>4</v>
      </c>
      <c r="R23" s="86">
        <f t="shared" si="3"/>
        <v>12</v>
      </c>
      <c r="S23" s="49">
        <f t="shared" si="4"/>
        <v>0.33333333333333331</v>
      </c>
    </row>
    <row r="24" spans="1:19" ht="13.7" customHeight="1" x14ac:dyDescent="0.2">
      <c r="A24" s="62" t="str">
        <f>RETIRED!C40</f>
        <v>FIELD</v>
      </c>
      <c r="B24" s="62" t="e">
        <f>VLOOKUP($C24,MEMBERS!$C:$X,17,FALSE)</f>
        <v>#N/A</v>
      </c>
      <c r="C24" s="9" t="s">
        <v>290</v>
      </c>
      <c r="D24" s="14">
        <v>1</v>
      </c>
      <c r="E24" s="14">
        <v>1</v>
      </c>
      <c r="F24" s="14">
        <v>0</v>
      </c>
      <c r="G24" s="14">
        <v>0</v>
      </c>
      <c r="H24" s="14">
        <v>1</v>
      </c>
      <c r="I24" s="14">
        <v>1</v>
      </c>
      <c r="J24" s="14">
        <v>1</v>
      </c>
      <c r="K24" s="14">
        <v>1</v>
      </c>
      <c r="L24" s="14">
        <v>1</v>
      </c>
      <c r="M24" s="14">
        <v>1</v>
      </c>
      <c r="N24" s="14">
        <v>1</v>
      </c>
      <c r="O24" s="14">
        <v>1</v>
      </c>
      <c r="P24" s="14">
        <v>0</v>
      </c>
      <c r="Q24" s="85">
        <f t="shared" si="2"/>
        <v>9</v>
      </c>
      <c r="R24" s="86">
        <f t="shared" si="3"/>
        <v>12</v>
      </c>
      <c r="S24" s="49">
        <f t="shared" si="4"/>
        <v>0.75</v>
      </c>
    </row>
    <row r="25" spans="1:19" ht="13.7" customHeight="1" x14ac:dyDescent="0.2">
      <c r="A25" s="62" t="str">
        <f>MEMBERS!C24</f>
        <v>FISHER</v>
      </c>
      <c r="B25" s="62">
        <f>VLOOKUP($C25,MEMBERS!$C:$X,17,FALSE)</f>
        <v>1</v>
      </c>
      <c r="C25" s="9" t="s">
        <v>291</v>
      </c>
      <c r="D25" s="14">
        <v>1</v>
      </c>
      <c r="E25" s="14">
        <v>1</v>
      </c>
      <c r="F25" s="14">
        <v>1</v>
      </c>
      <c r="G25" s="14">
        <v>1</v>
      </c>
      <c r="H25" s="14">
        <v>0</v>
      </c>
      <c r="I25" s="14">
        <v>1</v>
      </c>
      <c r="J25" s="14">
        <v>1</v>
      </c>
      <c r="K25" s="14">
        <v>0</v>
      </c>
      <c r="L25" s="14">
        <v>1</v>
      </c>
      <c r="M25" s="14">
        <v>1</v>
      </c>
      <c r="N25" s="14">
        <v>1</v>
      </c>
      <c r="O25" s="14">
        <v>1</v>
      </c>
      <c r="P25" s="14">
        <v>1</v>
      </c>
      <c r="Q25" s="85">
        <f t="shared" si="2"/>
        <v>10</v>
      </c>
      <c r="R25" s="86">
        <f t="shared" si="3"/>
        <v>12</v>
      </c>
      <c r="S25" s="49">
        <f t="shared" si="4"/>
        <v>0.83333333333333337</v>
      </c>
    </row>
    <row r="26" spans="1:19" ht="13.7" customHeight="1" x14ac:dyDescent="0.2">
      <c r="A26" s="62" t="str">
        <f>MEMBERS!C25</f>
        <v>FORBAT</v>
      </c>
      <c r="B26" s="62">
        <f>VLOOKUP($C26,MEMBERS!$C:$X,17,FALSE)</f>
        <v>7</v>
      </c>
      <c r="C26" s="9" t="s">
        <v>473</v>
      </c>
      <c r="D26" s="14">
        <v>1</v>
      </c>
      <c r="E26" s="14">
        <v>1</v>
      </c>
      <c r="F26" s="14">
        <v>0</v>
      </c>
      <c r="G26" s="14">
        <v>1</v>
      </c>
      <c r="H26" s="14">
        <v>0</v>
      </c>
      <c r="I26" s="14">
        <v>0</v>
      </c>
      <c r="J26" s="14">
        <v>1</v>
      </c>
      <c r="K26" s="14">
        <v>0</v>
      </c>
      <c r="L26" s="14">
        <v>1</v>
      </c>
      <c r="M26" s="14">
        <v>1</v>
      </c>
      <c r="N26" s="14">
        <v>1</v>
      </c>
      <c r="O26" s="14">
        <v>1</v>
      </c>
      <c r="P26" s="14">
        <v>1</v>
      </c>
      <c r="Q26" s="85">
        <f t="shared" si="2"/>
        <v>8</v>
      </c>
      <c r="R26" s="86">
        <f t="shared" si="3"/>
        <v>12</v>
      </c>
      <c r="S26" s="49">
        <f t="shared" si="4"/>
        <v>0.66666666666666663</v>
      </c>
    </row>
    <row r="27" spans="1:19" x14ac:dyDescent="0.2">
      <c r="A27" s="62" t="str">
        <f>MEMBERS!C26</f>
        <v>GARRETT</v>
      </c>
      <c r="B27" s="62">
        <f>VLOOKUP($C27,MEMBERS!$C:$X,17,FALSE)</f>
        <v>4</v>
      </c>
      <c r="C27" s="119" t="s">
        <v>771</v>
      </c>
      <c r="K27" s="14">
        <v>1</v>
      </c>
      <c r="L27" s="14">
        <v>1</v>
      </c>
      <c r="M27" s="14">
        <v>1</v>
      </c>
      <c r="N27" s="14">
        <v>1</v>
      </c>
      <c r="O27" s="14">
        <v>1</v>
      </c>
      <c r="P27" s="14">
        <v>1</v>
      </c>
      <c r="Q27" s="117">
        <f t="shared" ref="Q27" si="8">SUM(E27:P27)</f>
        <v>6</v>
      </c>
      <c r="R27" s="118">
        <f t="shared" ref="R27" si="9">COUNTA(E27:P27)</f>
        <v>6</v>
      </c>
      <c r="S27" s="49">
        <f t="shared" ref="S27" si="10">Q27/R27</f>
        <v>1</v>
      </c>
    </row>
    <row r="28" spans="1:19" ht="13.7" customHeight="1" x14ac:dyDescent="0.2">
      <c r="A28" s="62" t="e">
        <f>MEMBERS!#REF!</f>
        <v>#REF!</v>
      </c>
      <c r="B28" s="62" t="e">
        <f>VLOOKUP($C28,MEMBERS!$C:$X,17,FALSE)</f>
        <v>#N/A</v>
      </c>
      <c r="C28" s="9" t="s">
        <v>292</v>
      </c>
      <c r="D28" s="14">
        <v>1</v>
      </c>
      <c r="E28" s="14">
        <v>0</v>
      </c>
      <c r="F28" s="14">
        <v>0</v>
      </c>
      <c r="G28" s="14">
        <v>1</v>
      </c>
      <c r="H28" s="14">
        <v>1</v>
      </c>
      <c r="I28" s="14">
        <v>1</v>
      </c>
      <c r="J28" s="14">
        <v>1</v>
      </c>
      <c r="K28" s="14">
        <v>1</v>
      </c>
      <c r="L28" s="14">
        <v>1</v>
      </c>
      <c r="M28" s="14">
        <v>1</v>
      </c>
      <c r="N28" s="14">
        <v>1</v>
      </c>
      <c r="O28" s="14">
        <v>1</v>
      </c>
      <c r="P28" s="14">
        <v>1</v>
      </c>
      <c r="Q28" s="85">
        <f t="shared" ref="Q28:Q53" si="11">SUM(E28:P28)</f>
        <v>10</v>
      </c>
      <c r="R28" s="86">
        <f t="shared" ref="R28:R53" si="12">COUNTA(E28:P28)</f>
        <v>12</v>
      </c>
      <c r="S28" s="49">
        <f t="shared" ref="S28:S53" si="13">Q28/R28</f>
        <v>0.83333333333333337</v>
      </c>
    </row>
    <row r="29" spans="1:19" ht="13.7" customHeight="1" x14ac:dyDescent="0.2">
      <c r="A29" s="62" t="str">
        <f>MEMBERS!C28</f>
        <v>HALL</v>
      </c>
      <c r="B29" s="62">
        <f>VLOOKUP($C29,MEMBERS!$C:$X,17,FALSE)</f>
        <v>9</v>
      </c>
      <c r="C29" s="9" t="s">
        <v>202</v>
      </c>
      <c r="D29" s="14">
        <v>1</v>
      </c>
      <c r="E29" s="14">
        <v>1</v>
      </c>
      <c r="F29" s="14">
        <v>1</v>
      </c>
      <c r="G29" s="14">
        <v>1</v>
      </c>
      <c r="H29" s="14">
        <v>1</v>
      </c>
      <c r="I29" s="14">
        <v>1</v>
      </c>
      <c r="J29" s="14">
        <v>1</v>
      </c>
      <c r="K29" s="14">
        <v>1</v>
      </c>
      <c r="L29" s="14">
        <v>1</v>
      </c>
      <c r="M29" s="14">
        <v>0</v>
      </c>
      <c r="N29" s="14">
        <v>1</v>
      </c>
      <c r="O29" s="14">
        <v>1</v>
      </c>
      <c r="P29" s="14">
        <v>1</v>
      </c>
      <c r="Q29" s="85">
        <f t="shared" si="11"/>
        <v>11</v>
      </c>
      <c r="R29" s="86">
        <f t="shared" si="12"/>
        <v>12</v>
      </c>
      <c r="S29" s="49">
        <f t="shared" si="13"/>
        <v>0.91666666666666663</v>
      </c>
    </row>
    <row r="30" spans="1:19" ht="13.7" customHeight="1" x14ac:dyDescent="0.2">
      <c r="A30" s="62" t="e">
        <f>MEMBERS!#REF!</f>
        <v>#REF!</v>
      </c>
      <c r="B30" s="62" t="e">
        <f>VLOOKUP($C30,MEMBERS!$C:$X,17,FALSE)</f>
        <v>#N/A</v>
      </c>
      <c r="C30" s="9" t="s">
        <v>293</v>
      </c>
      <c r="D30" s="14">
        <v>1</v>
      </c>
      <c r="E30" s="14">
        <v>1</v>
      </c>
      <c r="F30" s="14">
        <v>1</v>
      </c>
      <c r="G30" s="14">
        <v>1</v>
      </c>
      <c r="H30" s="14">
        <v>1</v>
      </c>
      <c r="I30" s="14">
        <v>1</v>
      </c>
      <c r="J30" s="14">
        <v>1</v>
      </c>
      <c r="K30" s="14">
        <v>1</v>
      </c>
      <c r="L30" s="14">
        <v>1</v>
      </c>
      <c r="M30" s="14">
        <v>1</v>
      </c>
      <c r="N30" s="14">
        <v>1</v>
      </c>
      <c r="O30" s="14">
        <v>1</v>
      </c>
      <c r="P30" s="14">
        <v>1</v>
      </c>
      <c r="Q30" s="85">
        <f t="shared" si="11"/>
        <v>12</v>
      </c>
      <c r="R30" s="86">
        <f t="shared" si="12"/>
        <v>12</v>
      </c>
      <c r="S30" s="49">
        <f t="shared" si="13"/>
        <v>1</v>
      </c>
    </row>
    <row r="31" spans="1:19" ht="12" customHeight="1" x14ac:dyDescent="0.2">
      <c r="A31" s="62" t="e">
        <f>MEMBERS!#REF!</f>
        <v>#REF!</v>
      </c>
      <c r="B31" s="62" t="e">
        <f>VLOOKUP($C31,MEMBERS!$C:$X,17,FALSE)</f>
        <v>#N/A</v>
      </c>
      <c r="C31" s="9" t="s">
        <v>350</v>
      </c>
      <c r="D31" s="14">
        <v>0</v>
      </c>
      <c r="E31" s="14">
        <v>0</v>
      </c>
      <c r="F31" s="14">
        <v>1</v>
      </c>
      <c r="G31" s="14">
        <v>1</v>
      </c>
      <c r="H31" s="14">
        <v>0</v>
      </c>
      <c r="I31" s="14">
        <v>1</v>
      </c>
      <c r="J31" s="14">
        <v>0</v>
      </c>
      <c r="K31" s="14">
        <v>1</v>
      </c>
      <c r="L31" s="14">
        <v>1</v>
      </c>
      <c r="M31" s="14">
        <v>1</v>
      </c>
      <c r="N31" s="14">
        <v>1</v>
      </c>
      <c r="O31" s="14">
        <v>1</v>
      </c>
      <c r="P31" s="14">
        <v>1</v>
      </c>
      <c r="Q31" s="85">
        <f t="shared" si="11"/>
        <v>9</v>
      </c>
      <c r="R31" s="86">
        <f t="shared" si="12"/>
        <v>12</v>
      </c>
      <c r="S31" s="49">
        <f t="shared" si="13"/>
        <v>0.75</v>
      </c>
    </row>
    <row r="32" spans="1:19" ht="15" customHeight="1" x14ac:dyDescent="0.2">
      <c r="A32" s="62" t="str">
        <f>MEMBERS!C29</f>
        <v>HILL</v>
      </c>
      <c r="B32" s="62">
        <f>VLOOKUP($C32,MEMBERS!$C:$X,17,FALSE)</f>
        <v>10</v>
      </c>
      <c r="C32" s="9" t="s">
        <v>294</v>
      </c>
      <c r="D32" s="14">
        <v>1</v>
      </c>
      <c r="E32" s="14">
        <v>1</v>
      </c>
      <c r="F32" s="14">
        <v>1</v>
      </c>
      <c r="G32" s="14">
        <v>1</v>
      </c>
      <c r="H32" s="14">
        <v>1</v>
      </c>
      <c r="I32" s="14">
        <v>1</v>
      </c>
      <c r="J32" s="14">
        <v>1</v>
      </c>
      <c r="K32" s="14">
        <v>0</v>
      </c>
      <c r="L32" s="14">
        <v>0</v>
      </c>
      <c r="M32" s="14">
        <v>0</v>
      </c>
      <c r="N32" s="14">
        <v>0</v>
      </c>
      <c r="O32" s="14">
        <v>0</v>
      </c>
      <c r="P32" s="14">
        <v>0</v>
      </c>
      <c r="Q32" s="85">
        <f t="shared" si="11"/>
        <v>6</v>
      </c>
      <c r="R32" s="86">
        <f t="shared" si="12"/>
        <v>12</v>
      </c>
      <c r="S32" s="49">
        <f t="shared" si="13"/>
        <v>0.5</v>
      </c>
    </row>
    <row r="33" spans="1:19" ht="13.7" customHeight="1" x14ac:dyDescent="0.2">
      <c r="A33" s="62" t="str">
        <f>MEMBERS!C30</f>
        <v>HORN</v>
      </c>
      <c r="B33" s="62">
        <f>VLOOKUP($C33,MEMBERS!$C:$X,17,FALSE)</f>
        <v>5</v>
      </c>
      <c r="C33" s="9" t="s">
        <v>295</v>
      </c>
      <c r="D33" s="14">
        <v>1</v>
      </c>
      <c r="E33" s="14">
        <v>1</v>
      </c>
      <c r="F33" s="14">
        <v>1</v>
      </c>
      <c r="G33" s="14">
        <v>1</v>
      </c>
      <c r="H33" s="14">
        <v>1</v>
      </c>
      <c r="I33" s="14">
        <v>1</v>
      </c>
      <c r="J33" s="14">
        <v>1</v>
      </c>
      <c r="K33" s="14">
        <v>1</v>
      </c>
      <c r="L33" s="14">
        <v>1</v>
      </c>
      <c r="M33" s="14">
        <v>1</v>
      </c>
      <c r="N33" s="14">
        <v>1</v>
      </c>
      <c r="O33" s="14">
        <v>1</v>
      </c>
      <c r="P33" s="14">
        <v>1</v>
      </c>
      <c r="Q33" s="85">
        <f t="shared" si="11"/>
        <v>12</v>
      </c>
      <c r="R33" s="86">
        <f t="shared" si="12"/>
        <v>12</v>
      </c>
      <c r="S33" s="49">
        <f t="shared" si="13"/>
        <v>1</v>
      </c>
    </row>
    <row r="34" spans="1:19" ht="13.7" customHeight="1" x14ac:dyDescent="0.2">
      <c r="A34" s="62" t="str">
        <f>MEMBERS!C31</f>
        <v>HUBBERT</v>
      </c>
      <c r="B34" s="62">
        <f>VLOOKUP($C34,MEMBERS!$C:$X,17,FALSE)</f>
        <v>5</v>
      </c>
      <c r="C34" s="9" t="s">
        <v>196</v>
      </c>
      <c r="D34" s="14">
        <v>1</v>
      </c>
      <c r="E34" s="14">
        <v>1</v>
      </c>
      <c r="F34" s="14">
        <v>1</v>
      </c>
      <c r="G34" s="14">
        <v>1</v>
      </c>
      <c r="H34" s="14">
        <v>1</v>
      </c>
      <c r="I34" s="14">
        <v>1</v>
      </c>
      <c r="J34" s="14">
        <v>1</v>
      </c>
      <c r="K34" s="14">
        <v>1</v>
      </c>
      <c r="L34" s="14">
        <v>1</v>
      </c>
      <c r="M34" s="14">
        <v>1</v>
      </c>
      <c r="N34" s="14">
        <v>1</v>
      </c>
      <c r="O34" s="14">
        <v>1</v>
      </c>
      <c r="P34" s="14">
        <v>1</v>
      </c>
      <c r="Q34" s="85">
        <f t="shared" si="11"/>
        <v>12</v>
      </c>
      <c r="R34" s="86">
        <f t="shared" si="12"/>
        <v>12</v>
      </c>
      <c r="S34" s="49">
        <f t="shared" si="13"/>
        <v>1</v>
      </c>
    </row>
    <row r="35" spans="1:19" ht="13.7" customHeight="1" x14ac:dyDescent="0.2">
      <c r="A35" s="62" t="str">
        <f>MEMBERS!C32</f>
        <v>HYDES</v>
      </c>
      <c r="B35" s="62">
        <f>VLOOKUP($C35,MEMBERS!$C:$X,17,FALSE)</f>
        <v>9</v>
      </c>
      <c r="C35" s="9" t="s">
        <v>296</v>
      </c>
      <c r="D35" s="14">
        <v>1</v>
      </c>
      <c r="E35" s="14">
        <v>1</v>
      </c>
      <c r="F35" s="14">
        <v>1</v>
      </c>
      <c r="G35" s="14">
        <v>1</v>
      </c>
      <c r="H35" s="14">
        <v>1</v>
      </c>
      <c r="I35" s="14">
        <v>1</v>
      </c>
      <c r="J35" s="14">
        <v>1</v>
      </c>
      <c r="K35" s="14">
        <v>1</v>
      </c>
      <c r="L35" s="14">
        <v>1</v>
      </c>
      <c r="M35" s="14">
        <v>1</v>
      </c>
      <c r="N35" s="14">
        <v>0</v>
      </c>
      <c r="O35" s="14">
        <v>1</v>
      </c>
      <c r="P35" s="14">
        <v>1</v>
      </c>
      <c r="Q35" s="85">
        <f t="shared" si="11"/>
        <v>11</v>
      </c>
      <c r="R35" s="86">
        <f t="shared" si="12"/>
        <v>12</v>
      </c>
      <c r="S35" s="49">
        <f t="shared" si="13"/>
        <v>0.91666666666666663</v>
      </c>
    </row>
    <row r="36" spans="1:19" ht="14.25" customHeight="1" x14ac:dyDescent="0.2">
      <c r="A36" s="62" t="str">
        <f>MEMBERS!C34</f>
        <v>JENKINS</v>
      </c>
      <c r="B36" s="62">
        <f>VLOOKUP($C36,MEMBERS!$C:$X,17,FALSE)</f>
        <v>5</v>
      </c>
      <c r="C36" s="9" t="s">
        <v>199</v>
      </c>
      <c r="D36" s="14">
        <v>1</v>
      </c>
      <c r="E36" s="14">
        <v>1</v>
      </c>
      <c r="F36" s="14">
        <v>1</v>
      </c>
      <c r="G36" s="14">
        <v>1</v>
      </c>
      <c r="H36" s="14">
        <v>1</v>
      </c>
      <c r="I36" s="14">
        <v>1</v>
      </c>
      <c r="J36" s="14">
        <v>1</v>
      </c>
      <c r="K36" s="14">
        <v>1</v>
      </c>
      <c r="L36" s="14">
        <v>1</v>
      </c>
      <c r="M36" s="14">
        <v>1</v>
      </c>
      <c r="N36" s="14">
        <v>1</v>
      </c>
      <c r="O36" s="14">
        <v>1</v>
      </c>
      <c r="P36" s="14">
        <v>1</v>
      </c>
      <c r="Q36" s="85">
        <f t="shared" si="11"/>
        <v>12</v>
      </c>
      <c r="R36" s="86">
        <f t="shared" si="12"/>
        <v>12</v>
      </c>
      <c r="S36" s="49">
        <f t="shared" si="13"/>
        <v>1</v>
      </c>
    </row>
    <row r="37" spans="1:19" ht="13.5" customHeight="1" x14ac:dyDescent="0.2">
      <c r="A37" s="62" t="str">
        <f>MEMBERS!C35</f>
        <v>JOHNS</v>
      </c>
      <c r="B37" s="62">
        <f>VLOOKUP($C37,MEMBERS!$C:$X,17,FALSE)</f>
        <v>4</v>
      </c>
      <c r="C37" s="9" t="s">
        <v>297</v>
      </c>
      <c r="D37" s="14">
        <v>1</v>
      </c>
      <c r="E37" s="14">
        <v>0</v>
      </c>
      <c r="F37" s="14">
        <v>1</v>
      </c>
      <c r="G37" s="14">
        <v>1</v>
      </c>
      <c r="H37" s="14">
        <v>1</v>
      </c>
      <c r="I37" s="14">
        <v>1</v>
      </c>
      <c r="J37" s="14">
        <v>1</v>
      </c>
      <c r="K37" s="14">
        <v>1</v>
      </c>
      <c r="L37" s="14">
        <v>1</v>
      </c>
      <c r="M37" s="14">
        <v>1</v>
      </c>
      <c r="N37" s="14">
        <v>1</v>
      </c>
      <c r="O37" s="14">
        <v>1</v>
      </c>
      <c r="P37" s="14">
        <v>1</v>
      </c>
      <c r="Q37" s="85">
        <f t="shared" si="11"/>
        <v>11</v>
      </c>
      <c r="R37" s="86">
        <f t="shared" si="12"/>
        <v>12</v>
      </c>
      <c r="S37" s="49">
        <f t="shared" si="13"/>
        <v>0.91666666666666663</v>
      </c>
    </row>
    <row r="38" spans="1:19" ht="13.7" customHeight="1" x14ac:dyDescent="0.2">
      <c r="A38" s="62" t="str">
        <f>MEMBERS!C36</f>
        <v>JONES</v>
      </c>
      <c r="B38" s="62">
        <f>VLOOKUP($C38,MEMBERS!$C:$X,17,FALSE)</f>
        <v>10</v>
      </c>
      <c r="C38" s="9" t="s">
        <v>298</v>
      </c>
      <c r="D38" s="14">
        <v>1</v>
      </c>
      <c r="E38" s="14">
        <v>1</v>
      </c>
      <c r="F38" s="14">
        <v>0</v>
      </c>
      <c r="G38" s="14">
        <v>0</v>
      </c>
      <c r="H38" s="14">
        <v>1</v>
      </c>
      <c r="I38" s="14">
        <v>1</v>
      </c>
      <c r="J38" s="14">
        <v>1</v>
      </c>
      <c r="K38" s="14">
        <v>1</v>
      </c>
      <c r="L38" s="14">
        <v>1</v>
      </c>
      <c r="M38" s="14">
        <v>0</v>
      </c>
      <c r="N38" s="14">
        <v>1</v>
      </c>
      <c r="O38" s="14">
        <v>0</v>
      </c>
      <c r="P38" s="14">
        <v>0</v>
      </c>
      <c r="Q38" s="85">
        <f t="shared" si="11"/>
        <v>7</v>
      </c>
      <c r="R38" s="86">
        <f t="shared" si="12"/>
        <v>12</v>
      </c>
      <c r="S38" s="49">
        <f t="shared" si="13"/>
        <v>0.58333333333333337</v>
      </c>
    </row>
    <row r="39" spans="1:19" ht="13.7" customHeight="1" x14ac:dyDescent="0.2">
      <c r="A39" s="62" t="str">
        <f>RETIRED!C42</f>
        <v>KARSTEN</v>
      </c>
      <c r="B39" s="62" t="e">
        <f>VLOOKUP($C39,MEMBERS!$C:$X,17,FALSE)</f>
        <v>#N/A</v>
      </c>
      <c r="C39" s="9" t="s">
        <v>299</v>
      </c>
      <c r="D39" s="14">
        <v>1</v>
      </c>
      <c r="E39" s="14">
        <v>1</v>
      </c>
      <c r="F39" s="14">
        <v>0</v>
      </c>
      <c r="G39" s="14">
        <v>0</v>
      </c>
      <c r="H39" s="14">
        <v>0</v>
      </c>
      <c r="I39" s="14">
        <v>0</v>
      </c>
      <c r="J39" s="14">
        <v>0</v>
      </c>
      <c r="K39" s="14">
        <v>1</v>
      </c>
      <c r="L39" s="14">
        <v>1</v>
      </c>
      <c r="M39" s="14">
        <v>0</v>
      </c>
      <c r="N39" s="14">
        <v>0</v>
      </c>
      <c r="O39" s="14">
        <v>0</v>
      </c>
      <c r="P39" s="14">
        <v>0</v>
      </c>
      <c r="Q39" s="85">
        <f t="shared" si="11"/>
        <v>3</v>
      </c>
      <c r="R39" s="86">
        <f t="shared" si="12"/>
        <v>12</v>
      </c>
      <c r="S39" s="49">
        <f t="shared" si="13"/>
        <v>0.25</v>
      </c>
    </row>
    <row r="40" spans="1:19" ht="13.7" customHeight="1" x14ac:dyDescent="0.2">
      <c r="A40" s="62" t="e">
        <f>MEMBERS!#REF!</f>
        <v>#REF!</v>
      </c>
      <c r="B40" s="62" t="e">
        <f>VLOOKUP($C40,MEMBERS!$C:$X,17,FALSE)</f>
        <v>#N/A</v>
      </c>
      <c r="C40" s="9" t="s">
        <v>583</v>
      </c>
      <c r="D40" s="14">
        <v>1</v>
      </c>
      <c r="E40" s="14">
        <v>1</v>
      </c>
      <c r="F40" s="14">
        <v>1</v>
      </c>
      <c r="G40" s="14">
        <v>1</v>
      </c>
      <c r="H40" s="14">
        <v>1</v>
      </c>
      <c r="I40" s="14">
        <v>0</v>
      </c>
      <c r="J40" s="14">
        <v>1</v>
      </c>
      <c r="K40" s="14">
        <v>1</v>
      </c>
      <c r="L40" s="14">
        <v>1</v>
      </c>
      <c r="M40" s="14">
        <v>1</v>
      </c>
      <c r="N40" s="14">
        <v>1</v>
      </c>
      <c r="O40" s="14">
        <v>1</v>
      </c>
      <c r="P40" s="14">
        <v>1</v>
      </c>
      <c r="Q40" s="85">
        <f t="shared" si="11"/>
        <v>11</v>
      </c>
      <c r="R40" s="86">
        <f t="shared" si="12"/>
        <v>12</v>
      </c>
      <c r="S40" s="49">
        <f t="shared" si="13"/>
        <v>0.91666666666666663</v>
      </c>
    </row>
    <row r="41" spans="1:19" ht="13.7" customHeight="1" x14ac:dyDescent="0.2">
      <c r="A41" s="62" t="str">
        <f>MEMBERS!C37</f>
        <v>KELBY</v>
      </c>
      <c r="B41" s="62" t="e">
        <f>VLOOKUP($C41,MEMBERS!$C:$X,17,FALSE)</f>
        <v>#N/A</v>
      </c>
      <c r="C41" s="9" t="s">
        <v>584</v>
      </c>
      <c r="D41" s="14">
        <v>1</v>
      </c>
      <c r="E41" s="14">
        <v>1</v>
      </c>
      <c r="F41" s="14">
        <v>1</v>
      </c>
      <c r="G41" s="14">
        <v>1</v>
      </c>
      <c r="H41" s="14">
        <v>1</v>
      </c>
      <c r="I41" s="14">
        <v>1</v>
      </c>
      <c r="J41" s="14">
        <v>1</v>
      </c>
      <c r="K41" s="14">
        <v>1</v>
      </c>
      <c r="L41" s="14">
        <v>1</v>
      </c>
      <c r="M41" s="14">
        <v>1</v>
      </c>
      <c r="N41" s="14">
        <v>1</v>
      </c>
      <c r="O41" s="14">
        <v>1</v>
      </c>
      <c r="P41" s="14">
        <v>1</v>
      </c>
      <c r="Q41" s="85">
        <f t="shared" si="11"/>
        <v>12</v>
      </c>
      <c r="R41" s="86">
        <f t="shared" si="12"/>
        <v>12</v>
      </c>
      <c r="S41" s="49">
        <f t="shared" si="13"/>
        <v>1</v>
      </c>
    </row>
    <row r="42" spans="1:19" ht="13.7" customHeight="1" x14ac:dyDescent="0.2">
      <c r="A42" s="62" t="str">
        <f>MEMBERS!C38</f>
        <v>KITCHENER</v>
      </c>
      <c r="B42" s="62">
        <f>VLOOKUP($C42,MEMBERS!$C:$X,17,FALSE)</f>
        <v>4</v>
      </c>
      <c r="C42" s="9" t="s">
        <v>300</v>
      </c>
      <c r="D42" s="14">
        <v>1</v>
      </c>
      <c r="E42" s="14">
        <v>1</v>
      </c>
      <c r="F42" s="14">
        <v>1</v>
      </c>
      <c r="G42" s="14">
        <v>1</v>
      </c>
      <c r="H42" s="14">
        <v>1</v>
      </c>
      <c r="I42" s="14">
        <v>1</v>
      </c>
      <c r="J42" s="14">
        <v>1</v>
      </c>
      <c r="K42" s="14">
        <v>1</v>
      </c>
      <c r="L42" s="14">
        <v>1</v>
      </c>
      <c r="M42" s="14">
        <v>1</v>
      </c>
      <c r="N42" s="14">
        <v>1</v>
      </c>
      <c r="O42" s="14">
        <v>0</v>
      </c>
      <c r="P42" s="14">
        <v>1</v>
      </c>
      <c r="Q42" s="85">
        <f t="shared" si="11"/>
        <v>11</v>
      </c>
      <c r="R42" s="86">
        <f t="shared" si="12"/>
        <v>12</v>
      </c>
      <c r="S42" s="49">
        <f t="shared" si="13"/>
        <v>0.91666666666666663</v>
      </c>
    </row>
    <row r="43" spans="1:19" ht="13.7" customHeight="1" x14ac:dyDescent="0.2">
      <c r="A43" s="62" t="str">
        <f>MEMBERS!C39</f>
        <v>LAZENBY</v>
      </c>
      <c r="B43" s="62">
        <f>VLOOKUP($C43,MEMBERS!$C:$X,17,FALSE)</f>
        <v>6</v>
      </c>
      <c r="C43" s="9" t="s">
        <v>301</v>
      </c>
      <c r="D43" s="14">
        <v>1</v>
      </c>
      <c r="E43" s="14">
        <v>1</v>
      </c>
      <c r="F43" s="14">
        <v>1</v>
      </c>
      <c r="G43" s="14">
        <v>1</v>
      </c>
      <c r="H43" s="14">
        <v>1</v>
      </c>
      <c r="I43" s="14">
        <v>1</v>
      </c>
      <c r="J43" s="14">
        <v>1</v>
      </c>
      <c r="K43" s="14">
        <v>1</v>
      </c>
      <c r="L43" s="14">
        <v>1</v>
      </c>
      <c r="M43" s="14">
        <v>0</v>
      </c>
      <c r="N43" s="14">
        <v>0</v>
      </c>
      <c r="O43" s="14">
        <v>1</v>
      </c>
      <c r="P43" s="14">
        <v>1</v>
      </c>
      <c r="Q43" s="85">
        <f t="shared" si="11"/>
        <v>10</v>
      </c>
      <c r="R43" s="86">
        <f t="shared" si="12"/>
        <v>12</v>
      </c>
      <c r="S43" s="49">
        <f t="shared" si="13"/>
        <v>0.83333333333333337</v>
      </c>
    </row>
    <row r="44" spans="1:19" ht="13.7" customHeight="1" x14ac:dyDescent="0.2">
      <c r="A44" s="62" t="str">
        <f>MEMBERS!C40</f>
        <v>LIGHTFOOT</v>
      </c>
      <c r="B44" s="62">
        <f>VLOOKUP($C44,MEMBERS!$C:$X,17,FALSE)</f>
        <v>6</v>
      </c>
      <c r="C44" s="9" t="s">
        <v>658</v>
      </c>
      <c r="D44" s="14"/>
      <c r="E44" s="14">
        <v>1</v>
      </c>
      <c r="F44" s="14">
        <v>1</v>
      </c>
      <c r="G44" s="14">
        <v>1</v>
      </c>
      <c r="H44" s="14">
        <v>1</v>
      </c>
      <c r="I44" s="14">
        <v>1</v>
      </c>
      <c r="J44" s="14">
        <v>1</v>
      </c>
      <c r="K44" s="14">
        <v>1</v>
      </c>
      <c r="L44" s="14">
        <v>1</v>
      </c>
      <c r="M44" s="14">
        <v>1</v>
      </c>
      <c r="N44" s="14">
        <v>1</v>
      </c>
      <c r="O44" s="14">
        <v>1</v>
      </c>
      <c r="P44" s="14">
        <v>0</v>
      </c>
      <c r="Q44" s="85">
        <f t="shared" si="11"/>
        <v>11</v>
      </c>
      <c r="R44" s="86">
        <f t="shared" si="12"/>
        <v>12</v>
      </c>
      <c r="S44" s="49">
        <f t="shared" si="13"/>
        <v>0.91666666666666663</v>
      </c>
    </row>
    <row r="45" spans="1:19" ht="13.7" customHeight="1" x14ac:dyDescent="0.2">
      <c r="A45" s="62" t="str">
        <f>MEMBERS!C41</f>
        <v>MACMILLAN</v>
      </c>
      <c r="B45" s="62">
        <f>VLOOKUP($C45,MEMBERS!$C:$X,17,FALSE)</f>
        <v>10</v>
      </c>
      <c r="C45" s="9" t="s">
        <v>790</v>
      </c>
      <c r="D45" s="14"/>
      <c r="E45" s="14"/>
      <c r="F45" s="14"/>
      <c r="G45" s="14"/>
      <c r="H45" s="14"/>
      <c r="I45" s="14"/>
      <c r="J45" s="14"/>
      <c r="K45" s="14"/>
      <c r="L45" s="14"/>
      <c r="M45" s="14"/>
      <c r="N45" s="14">
        <v>1</v>
      </c>
      <c r="O45" s="14">
        <v>0</v>
      </c>
      <c r="P45" s="14">
        <v>1</v>
      </c>
      <c r="Q45" s="123">
        <f>SUM(E45:P45)</f>
        <v>2</v>
      </c>
      <c r="R45" s="124">
        <f t="shared" ref="R45" si="14">COUNTA(E45:P45)</f>
        <v>3</v>
      </c>
      <c r="S45" s="132">
        <f>Q45/R45</f>
        <v>0.66666666666666663</v>
      </c>
    </row>
    <row r="46" spans="1:19" ht="13.7" customHeight="1" x14ac:dyDescent="0.2">
      <c r="A46" s="62" t="str">
        <f>MEMBERS!C42</f>
        <v>MIDDLETON</v>
      </c>
      <c r="B46" s="62">
        <f>VLOOKUP($C46,MEMBERS!$C:$X,17,FALSE)</f>
        <v>2</v>
      </c>
      <c r="C46" s="9" t="s">
        <v>586</v>
      </c>
      <c r="D46" s="14">
        <v>1</v>
      </c>
      <c r="E46" s="14">
        <v>0</v>
      </c>
      <c r="F46" s="14">
        <v>1</v>
      </c>
      <c r="G46" s="14">
        <v>1</v>
      </c>
      <c r="H46" s="14">
        <v>1</v>
      </c>
      <c r="I46" s="14">
        <v>0</v>
      </c>
      <c r="J46" s="14">
        <v>1</v>
      </c>
      <c r="K46" s="14">
        <v>0</v>
      </c>
      <c r="L46" s="14">
        <v>1</v>
      </c>
      <c r="M46" s="14">
        <v>1</v>
      </c>
      <c r="N46" s="14">
        <v>1</v>
      </c>
      <c r="O46" s="14">
        <v>0</v>
      </c>
      <c r="P46" s="14">
        <v>1</v>
      </c>
      <c r="Q46" s="85">
        <f t="shared" si="11"/>
        <v>8</v>
      </c>
      <c r="R46" s="86">
        <f t="shared" si="12"/>
        <v>12</v>
      </c>
      <c r="S46" s="49">
        <f t="shared" si="13"/>
        <v>0.66666666666666663</v>
      </c>
    </row>
    <row r="47" spans="1:19" ht="13.7" customHeight="1" x14ac:dyDescent="0.2">
      <c r="A47" s="62" t="e">
        <f>MEMBERS!#REF!</f>
        <v>#REF!</v>
      </c>
      <c r="B47" s="62" t="e">
        <f>VLOOKUP($C47,MEMBERS!$C:$X,17,FALSE)</f>
        <v>#N/A</v>
      </c>
      <c r="C47" s="9" t="s">
        <v>303</v>
      </c>
      <c r="D47" s="14">
        <v>1</v>
      </c>
      <c r="E47" s="14">
        <v>0</v>
      </c>
      <c r="F47" s="14">
        <v>0</v>
      </c>
      <c r="G47" s="14">
        <v>1</v>
      </c>
      <c r="H47" s="14">
        <v>0</v>
      </c>
      <c r="I47" s="14">
        <v>1</v>
      </c>
      <c r="J47" s="14">
        <v>0</v>
      </c>
      <c r="K47" s="14">
        <v>1</v>
      </c>
      <c r="L47" s="14">
        <v>0</v>
      </c>
      <c r="M47" s="14">
        <v>1</v>
      </c>
      <c r="N47" s="14">
        <v>1</v>
      </c>
      <c r="O47" s="14">
        <v>0</v>
      </c>
      <c r="P47" s="14">
        <v>1</v>
      </c>
      <c r="Q47" s="85">
        <f t="shared" si="11"/>
        <v>6</v>
      </c>
      <c r="R47" s="86">
        <f t="shared" si="12"/>
        <v>12</v>
      </c>
      <c r="S47" s="49">
        <f t="shared" si="13"/>
        <v>0.5</v>
      </c>
    </row>
    <row r="48" spans="1:19" ht="13.7" customHeight="1" x14ac:dyDescent="0.2">
      <c r="A48" s="62" t="str">
        <f>MEMBERS!C43</f>
        <v>PAGE</v>
      </c>
      <c r="B48" s="62">
        <f>VLOOKUP($C48,MEMBERS!$C:$X,17,FALSE)</f>
        <v>8</v>
      </c>
      <c r="C48" s="9" t="s">
        <v>304</v>
      </c>
      <c r="D48" s="14">
        <v>1</v>
      </c>
      <c r="E48" s="14">
        <v>1</v>
      </c>
      <c r="F48" s="14">
        <v>1</v>
      </c>
      <c r="G48" s="14">
        <v>1</v>
      </c>
      <c r="H48" s="14">
        <v>0</v>
      </c>
      <c r="I48" s="14">
        <v>1</v>
      </c>
      <c r="J48" s="14">
        <v>1</v>
      </c>
      <c r="K48" s="14">
        <v>1</v>
      </c>
      <c r="L48" s="14">
        <v>1</v>
      </c>
      <c r="M48" s="14">
        <v>1</v>
      </c>
      <c r="N48" s="14">
        <v>1</v>
      </c>
      <c r="O48" s="14">
        <v>1</v>
      </c>
      <c r="P48" s="14">
        <v>1</v>
      </c>
      <c r="Q48" s="85">
        <f t="shared" si="11"/>
        <v>11</v>
      </c>
      <c r="R48" s="86">
        <f t="shared" si="12"/>
        <v>12</v>
      </c>
      <c r="S48" s="49">
        <f t="shared" si="13"/>
        <v>0.91666666666666663</v>
      </c>
    </row>
    <row r="49" spans="1:19" ht="13.5" customHeight="1" x14ac:dyDescent="0.2">
      <c r="A49" s="62" t="str">
        <f>MEMBERS!C44</f>
        <v>PEACOCK</v>
      </c>
      <c r="B49" s="62">
        <f>VLOOKUP($C49,MEMBERS!$C:$X,17,FALSE)</f>
        <v>11</v>
      </c>
      <c r="C49" s="9" t="s">
        <v>486</v>
      </c>
      <c r="D49" s="14">
        <v>1</v>
      </c>
      <c r="E49" s="14">
        <v>1</v>
      </c>
      <c r="F49" s="14">
        <v>1</v>
      </c>
      <c r="G49" s="14">
        <v>1</v>
      </c>
      <c r="H49" s="14">
        <v>1</v>
      </c>
      <c r="I49" s="14">
        <v>1</v>
      </c>
      <c r="J49" s="14">
        <v>1</v>
      </c>
      <c r="K49" s="14">
        <v>0</v>
      </c>
      <c r="L49" s="14">
        <v>0</v>
      </c>
      <c r="M49" s="14">
        <v>1</v>
      </c>
      <c r="N49" s="14">
        <v>1</v>
      </c>
      <c r="O49" s="14">
        <v>1</v>
      </c>
      <c r="P49" s="14">
        <v>1</v>
      </c>
      <c r="Q49" s="85">
        <f t="shared" si="11"/>
        <v>10</v>
      </c>
      <c r="R49" s="86">
        <f t="shared" si="12"/>
        <v>12</v>
      </c>
      <c r="S49" s="49">
        <f t="shared" si="13"/>
        <v>0.83333333333333337</v>
      </c>
    </row>
    <row r="50" spans="1:19" x14ac:dyDescent="0.2">
      <c r="A50" s="62" t="str">
        <f>MEMBERS!C45</f>
        <v>PEARSON</v>
      </c>
      <c r="B50" s="62">
        <f>VLOOKUP($C50,MEMBERS!$C:$X,17,FALSE)</f>
        <v>5</v>
      </c>
      <c r="C50" s="9" t="s">
        <v>306</v>
      </c>
      <c r="D50" s="14">
        <v>1</v>
      </c>
      <c r="E50" s="14">
        <v>1</v>
      </c>
      <c r="F50" s="14">
        <v>0</v>
      </c>
      <c r="G50" s="14">
        <v>1</v>
      </c>
      <c r="H50" s="14">
        <v>1</v>
      </c>
      <c r="I50" s="14">
        <v>1</v>
      </c>
      <c r="J50" s="14">
        <v>1</v>
      </c>
      <c r="K50" s="14">
        <v>1</v>
      </c>
      <c r="L50" s="14">
        <v>1</v>
      </c>
      <c r="M50" s="14">
        <v>1</v>
      </c>
      <c r="N50" s="14">
        <v>1</v>
      </c>
      <c r="O50" s="14">
        <v>1</v>
      </c>
      <c r="P50" s="14">
        <v>0</v>
      </c>
      <c r="Q50" s="85">
        <f t="shared" si="11"/>
        <v>10</v>
      </c>
      <c r="R50" s="86">
        <f t="shared" si="12"/>
        <v>12</v>
      </c>
      <c r="S50" s="49">
        <f t="shared" si="13"/>
        <v>0.83333333333333337</v>
      </c>
    </row>
    <row r="51" spans="1:19" ht="13.7" customHeight="1" x14ac:dyDescent="0.2">
      <c r="A51" s="62" t="e">
        <f>MEMBERS!#REF!</f>
        <v>#REF!</v>
      </c>
      <c r="B51" s="62" t="e">
        <f>VLOOKUP($C51,MEMBERS!$C:$X,17,FALSE)</f>
        <v>#N/A</v>
      </c>
      <c r="C51" s="9" t="s">
        <v>307</v>
      </c>
      <c r="D51" s="14">
        <v>1</v>
      </c>
      <c r="E51" s="14">
        <v>1</v>
      </c>
      <c r="F51" s="14">
        <v>1</v>
      </c>
      <c r="G51" s="14">
        <v>0</v>
      </c>
      <c r="H51" s="14">
        <v>1</v>
      </c>
      <c r="I51" s="14">
        <v>1</v>
      </c>
      <c r="J51" s="14">
        <v>1</v>
      </c>
      <c r="K51" s="14">
        <v>1</v>
      </c>
      <c r="L51" s="14">
        <v>1</v>
      </c>
      <c r="M51" s="14">
        <v>1</v>
      </c>
      <c r="N51" s="14">
        <v>1</v>
      </c>
      <c r="O51" s="14">
        <v>0</v>
      </c>
      <c r="P51" s="14">
        <v>1</v>
      </c>
      <c r="Q51" s="85">
        <f t="shared" si="11"/>
        <v>10</v>
      </c>
      <c r="R51" s="86">
        <f t="shared" si="12"/>
        <v>12</v>
      </c>
      <c r="S51" s="49">
        <f t="shared" si="13"/>
        <v>0.83333333333333337</v>
      </c>
    </row>
    <row r="52" spans="1:19" ht="13.7" customHeight="1" x14ac:dyDescent="0.2">
      <c r="A52" s="62" t="str">
        <f>MEMBERS!C46</f>
        <v>PICKETT</v>
      </c>
      <c r="B52" s="62">
        <f>VLOOKUP($C52,MEMBERS!$C:$X,17,FALSE)</f>
        <v>10</v>
      </c>
      <c r="C52" s="9" t="s">
        <v>347</v>
      </c>
      <c r="D52" s="14">
        <v>0</v>
      </c>
      <c r="E52" s="14">
        <v>1</v>
      </c>
      <c r="F52" s="14">
        <v>1</v>
      </c>
      <c r="G52" s="14">
        <v>1</v>
      </c>
      <c r="H52" s="14">
        <v>0</v>
      </c>
      <c r="I52" s="14">
        <v>1</v>
      </c>
      <c r="J52" s="14">
        <v>1</v>
      </c>
      <c r="K52" s="14">
        <v>0</v>
      </c>
      <c r="L52" s="14">
        <v>1</v>
      </c>
      <c r="M52" s="14">
        <v>1</v>
      </c>
      <c r="N52" s="14">
        <v>1</v>
      </c>
      <c r="O52" s="14">
        <v>0</v>
      </c>
      <c r="P52" s="14">
        <v>1</v>
      </c>
      <c r="Q52" s="85">
        <f t="shared" si="11"/>
        <v>9</v>
      </c>
      <c r="R52" s="86">
        <f t="shared" si="12"/>
        <v>12</v>
      </c>
      <c r="S52" s="49">
        <f t="shared" si="13"/>
        <v>0.75</v>
      </c>
    </row>
    <row r="53" spans="1:19" ht="13.7" customHeight="1" x14ac:dyDescent="0.2">
      <c r="A53" s="62" t="e">
        <f>MEMBERS!#REF!</f>
        <v>#REF!</v>
      </c>
      <c r="B53" s="62" t="e">
        <f>VLOOKUP($C53,MEMBERS!$C:$X,17,FALSE)</f>
        <v>#N/A</v>
      </c>
      <c r="C53" s="9" t="s">
        <v>484</v>
      </c>
      <c r="D53" s="14">
        <v>0</v>
      </c>
      <c r="E53" s="14">
        <v>1</v>
      </c>
      <c r="F53" s="14">
        <v>1</v>
      </c>
      <c r="G53" s="14">
        <v>1</v>
      </c>
      <c r="H53" s="14">
        <v>1</v>
      </c>
      <c r="I53" s="14">
        <v>1</v>
      </c>
      <c r="J53" s="14">
        <v>1</v>
      </c>
      <c r="K53" s="14">
        <v>1</v>
      </c>
      <c r="L53" s="14">
        <v>0</v>
      </c>
      <c r="M53" s="14">
        <v>1</v>
      </c>
      <c r="N53" s="14">
        <v>1</v>
      </c>
      <c r="O53" s="14">
        <v>1</v>
      </c>
      <c r="P53" s="14">
        <v>1</v>
      </c>
      <c r="Q53" s="85">
        <f t="shared" si="11"/>
        <v>11</v>
      </c>
      <c r="R53" s="86">
        <f t="shared" si="12"/>
        <v>12</v>
      </c>
      <c r="S53" s="49">
        <f t="shared" si="13"/>
        <v>0.91666666666666663</v>
      </c>
    </row>
    <row r="54" spans="1:19" ht="13.7" customHeight="1" x14ac:dyDescent="0.2">
      <c r="A54" s="62" t="e">
        <f>MEMBERS!#REF!</f>
        <v>#REF!</v>
      </c>
      <c r="B54" s="62" t="e">
        <f>VLOOKUP($C54,MEMBERS!$C:$X,17,FALSE)</f>
        <v>#N/A</v>
      </c>
      <c r="C54" s="9" t="s">
        <v>309</v>
      </c>
      <c r="D54" s="14">
        <v>1</v>
      </c>
      <c r="E54" s="14">
        <v>0</v>
      </c>
      <c r="F54" s="14">
        <v>1</v>
      </c>
      <c r="G54" s="14">
        <v>1</v>
      </c>
      <c r="H54" s="14">
        <v>1</v>
      </c>
      <c r="I54" s="14">
        <v>1</v>
      </c>
      <c r="J54" s="14">
        <v>0</v>
      </c>
      <c r="K54" s="14">
        <v>1</v>
      </c>
      <c r="L54" s="14">
        <v>0</v>
      </c>
      <c r="M54" s="14">
        <v>1</v>
      </c>
      <c r="N54" s="14">
        <v>1</v>
      </c>
      <c r="O54" s="14">
        <v>1</v>
      </c>
      <c r="P54" s="14">
        <v>1</v>
      </c>
      <c r="Q54" s="85">
        <f t="shared" ref="Q54:Q64" si="15">SUM(E54:P54)</f>
        <v>9</v>
      </c>
      <c r="R54" s="86">
        <f t="shared" ref="R54:R64" si="16">COUNTA(E54:P54)</f>
        <v>12</v>
      </c>
      <c r="S54" s="49">
        <f t="shared" ref="S54:S64" si="17">Q54/R54</f>
        <v>0.75</v>
      </c>
    </row>
    <row r="55" spans="1:19" ht="13.7" customHeight="1" x14ac:dyDescent="0.2">
      <c r="A55" s="62" t="str">
        <f>MEMBERS!C47</f>
        <v>RYLOTT</v>
      </c>
      <c r="B55" s="62">
        <f>VLOOKUP($C55,MEMBERS!$C:$X,17,FALSE)</f>
        <v>1</v>
      </c>
      <c r="C55" s="9" t="s">
        <v>310</v>
      </c>
      <c r="D55" s="14">
        <v>1</v>
      </c>
      <c r="E55" s="14">
        <v>1</v>
      </c>
      <c r="F55" s="14">
        <v>1</v>
      </c>
      <c r="G55" s="14">
        <v>1</v>
      </c>
      <c r="H55" s="14">
        <v>1</v>
      </c>
      <c r="I55" s="14">
        <v>0</v>
      </c>
      <c r="J55" s="14">
        <v>1</v>
      </c>
      <c r="K55" s="14">
        <v>1</v>
      </c>
      <c r="L55" s="14">
        <v>1</v>
      </c>
      <c r="M55" s="14">
        <v>1</v>
      </c>
      <c r="N55" s="14">
        <v>1</v>
      </c>
      <c r="O55" s="14">
        <v>1</v>
      </c>
      <c r="P55" s="14">
        <v>1</v>
      </c>
      <c r="Q55" s="85">
        <f t="shared" si="15"/>
        <v>11</v>
      </c>
      <c r="R55" s="86">
        <f t="shared" si="16"/>
        <v>12</v>
      </c>
      <c r="S55" s="49">
        <f t="shared" si="17"/>
        <v>0.91666666666666663</v>
      </c>
    </row>
    <row r="56" spans="1:19" ht="13.7" customHeight="1" x14ac:dyDescent="0.2">
      <c r="A56" s="62" t="e">
        <f>MEMBERS!#REF!</f>
        <v>#REF!</v>
      </c>
      <c r="B56" s="62" t="e">
        <f>VLOOKUP($C56,MEMBERS!$C:$X,17,FALSE)</f>
        <v>#N/A</v>
      </c>
      <c r="C56" s="9" t="s">
        <v>498</v>
      </c>
      <c r="D56" s="14">
        <v>1</v>
      </c>
      <c r="E56" s="14">
        <v>1</v>
      </c>
      <c r="F56" s="14">
        <v>1</v>
      </c>
      <c r="G56" s="14">
        <v>1</v>
      </c>
      <c r="H56" s="14">
        <v>0</v>
      </c>
      <c r="I56" s="14">
        <v>1</v>
      </c>
      <c r="J56" s="14">
        <v>1</v>
      </c>
      <c r="K56" s="14">
        <v>1</v>
      </c>
      <c r="L56" s="14">
        <v>0</v>
      </c>
      <c r="M56" s="14">
        <v>1</v>
      </c>
      <c r="N56" s="14">
        <v>1</v>
      </c>
      <c r="O56" s="14">
        <v>1</v>
      </c>
      <c r="P56" s="14">
        <v>1</v>
      </c>
      <c r="Q56" s="85">
        <f t="shared" si="15"/>
        <v>10</v>
      </c>
      <c r="R56" s="86">
        <f t="shared" si="16"/>
        <v>12</v>
      </c>
      <c r="S56" s="49">
        <f t="shared" si="17"/>
        <v>0.83333333333333337</v>
      </c>
    </row>
    <row r="57" spans="1:19" ht="13.7" customHeight="1" x14ac:dyDescent="0.2">
      <c r="A57" s="62" t="str">
        <f>MEMBERS!C48</f>
        <v>SALMON</v>
      </c>
      <c r="B57" s="62" t="e">
        <f>VLOOKUP($C57,MEMBERS!$C:$X,17,FALSE)</f>
        <v>#N/A</v>
      </c>
      <c r="C57" s="9" t="s">
        <v>497</v>
      </c>
      <c r="D57" s="14">
        <v>1</v>
      </c>
      <c r="E57" s="14">
        <v>1</v>
      </c>
      <c r="F57" s="14">
        <v>1</v>
      </c>
      <c r="G57" s="14">
        <v>1</v>
      </c>
      <c r="H57" s="14">
        <v>1</v>
      </c>
      <c r="I57" s="14">
        <v>1</v>
      </c>
      <c r="J57" s="14">
        <v>0</v>
      </c>
      <c r="K57" s="14">
        <v>1</v>
      </c>
      <c r="L57" s="14">
        <v>1</v>
      </c>
      <c r="M57" s="14">
        <v>0</v>
      </c>
      <c r="N57" s="14">
        <v>1</v>
      </c>
      <c r="O57" s="14">
        <v>1</v>
      </c>
      <c r="P57" s="14">
        <v>0</v>
      </c>
      <c r="Q57" s="85">
        <f t="shared" si="15"/>
        <v>9</v>
      </c>
      <c r="R57" s="86">
        <f t="shared" si="16"/>
        <v>12</v>
      </c>
      <c r="S57" s="49">
        <f t="shared" si="17"/>
        <v>0.75</v>
      </c>
    </row>
    <row r="58" spans="1:19" ht="12.75" customHeight="1" x14ac:dyDescent="0.2">
      <c r="A58" s="62" t="str">
        <f>MEMBERS!C49</f>
        <v>SEARL</v>
      </c>
      <c r="B58" s="62">
        <f>VLOOKUP($C58,MEMBERS!$C:$X,17,FALSE)</f>
        <v>7</v>
      </c>
      <c r="C58" s="9" t="s">
        <v>201</v>
      </c>
      <c r="D58" s="14">
        <v>1</v>
      </c>
      <c r="E58" s="14">
        <v>1</v>
      </c>
      <c r="F58" s="14">
        <v>1</v>
      </c>
      <c r="G58" s="14">
        <v>0</v>
      </c>
      <c r="H58" s="14">
        <v>1</v>
      </c>
      <c r="I58" s="14">
        <v>1</v>
      </c>
      <c r="J58" s="14">
        <v>1</v>
      </c>
      <c r="K58" s="14">
        <v>1</v>
      </c>
      <c r="L58" s="14">
        <v>1</v>
      </c>
      <c r="M58" s="14">
        <v>1</v>
      </c>
      <c r="N58" s="14">
        <v>1</v>
      </c>
      <c r="O58" s="14">
        <v>1</v>
      </c>
      <c r="P58" s="14">
        <v>1</v>
      </c>
      <c r="Q58" s="85">
        <f t="shared" si="15"/>
        <v>11</v>
      </c>
      <c r="R58" s="86">
        <f t="shared" si="16"/>
        <v>12</v>
      </c>
      <c r="S58" s="49">
        <f t="shared" si="17"/>
        <v>0.91666666666666663</v>
      </c>
    </row>
    <row r="59" spans="1:19" ht="13.7" customHeight="1" x14ac:dyDescent="0.2">
      <c r="A59" s="62" t="str">
        <f>MEMBERS!C70</f>
        <v>SHARPE</v>
      </c>
      <c r="B59" s="62">
        <f>VLOOKUP($C59,MEMBERS!$C:$X,17,FALSE)</f>
        <v>5</v>
      </c>
      <c r="C59" s="9" t="s">
        <v>312</v>
      </c>
      <c r="D59" s="14">
        <v>1</v>
      </c>
      <c r="E59" s="14">
        <v>0</v>
      </c>
      <c r="F59" s="14">
        <v>1</v>
      </c>
      <c r="G59" s="14">
        <v>1</v>
      </c>
      <c r="H59" s="14">
        <v>1</v>
      </c>
      <c r="I59" s="14">
        <v>1</v>
      </c>
      <c r="J59" s="14">
        <v>1</v>
      </c>
      <c r="K59" s="14">
        <v>1</v>
      </c>
      <c r="L59" s="14">
        <v>0</v>
      </c>
      <c r="M59" s="14">
        <v>1</v>
      </c>
      <c r="N59" s="14">
        <v>1</v>
      </c>
      <c r="O59" s="14">
        <v>0</v>
      </c>
      <c r="P59" s="14">
        <v>1</v>
      </c>
      <c r="Q59" s="85">
        <f t="shared" si="15"/>
        <v>9</v>
      </c>
      <c r="R59" s="86">
        <f t="shared" si="16"/>
        <v>12</v>
      </c>
      <c r="S59" s="49">
        <f t="shared" si="17"/>
        <v>0.75</v>
      </c>
    </row>
    <row r="60" spans="1:19" ht="13.7" customHeight="1" x14ac:dyDescent="0.2">
      <c r="A60" s="62" t="str">
        <f>MEMBERS!C50</f>
        <v>SMEDLEY</v>
      </c>
      <c r="B60" s="62">
        <f>VLOOKUP($C60,MEMBERS!$C:$X,17,FALSE)</f>
        <v>3</v>
      </c>
      <c r="C60" s="9" t="s">
        <v>195</v>
      </c>
      <c r="D60" s="14">
        <v>1</v>
      </c>
      <c r="E60" s="14">
        <v>1</v>
      </c>
      <c r="F60" s="14">
        <v>1</v>
      </c>
      <c r="G60" s="14">
        <v>1</v>
      </c>
      <c r="H60" s="14">
        <v>1</v>
      </c>
      <c r="I60" s="14">
        <v>1</v>
      </c>
      <c r="J60" s="14">
        <v>1</v>
      </c>
      <c r="K60" s="14">
        <v>1</v>
      </c>
      <c r="L60" s="14">
        <v>1</v>
      </c>
      <c r="M60" s="14">
        <v>1</v>
      </c>
      <c r="N60" s="14">
        <v>0</v>
      </c>
      <c r="O60" s="14">
        <v>1</v>
      </c>
      <c r="P60" s="14">
        <v>1</v>
      </c>
      <c r="Q60" s="85">
        <f t="shared" si="15"/>
        <v>11</v>
      </c>
      <c r="R60" s="86">
        <f t="shared" si="16"/>
        <v>12</v>
      </c>
      <c r="S60" s="49">
        <f t="shared" si="17"/>
        <v>0.91666666666666663</v>
      </c>
    </row>
    <row r="61" spans="1:19" ht="13.7" customHeight="1" x14ac:dyDescent="0.2">
      <c r="A61" s="62" t="str">
        <f>MEMBERS!C51</f>
        <v>SPOONER</v>
      </c>
      <c r="B61" s="62">
        <f>VLOOKUP($C61,MEMBERS!$C:$X,17,FALSE)</f>
        <v>3</v>
      </c>
      <c r="C61" s="9" t="s">
        <v>313</v>
      </c>
      <c r="D61" s="14">
        <v>1</v>
      </c>
      <c r="E61" s="14">
        <v>1</v>
      </c>
      <c r="F61" s="14">
        <v>1</v>
      </c>
      <c r="G61" s="14">
        <v>1</v>
      </c>
      <c r="H61" s="14">
        <v>1</v>
      </c>
      <c r="I61" s="14">
        <v>1</v>
      </c>
      <c r="J61" s="14">
        <v>1</v>
      </c>
      <c r="K61" s="14">
        <v>1</v>
      </c>
      <c r="L61" s="14">
        <v>1</v>
      </c>
      <c r="M61" s="14">
        <v>1</v>
      </c>
      <c r="N61" s="14">
        <v>0</v>
      </c>
      <c r="O61" s="14">
        <v>1</v>
      </c>
      <c r="P61" s="14">
        <v>1</v>
      </c>
      <c r="Q61" s="85">
        <f t="shared" si="15"/>
        <v>11</v>
      </c>
      <c r="R61" s="86">
        <f t="shared" si="16"/>
        <v>12</v>
      </c>
      <c r="S61" s="49">
        <f t="shared" si="17"/>
        <v>0.91666666666666663</v>
      </c>
    </row>
    <row r="62" spans="1:19" ht="13.7" customHeight="1" x14ac:dyDescent="0.2">
      <c r="A62" s="62" t="str">
        <f>MEMBERS!C53</f>
        <v>STUBBS</v>
      </c>
      <c r="B62" s="62">
        <f>VLOOKUP($C62,MEMBERS!$C:$X,17,FALSE)</f>
        <v>4</v>
      </c>
      <c r="C62" s="9" t="s">
        <v>793</v>
      </c>
      <c r="D62" s="14"/>
      <c r="E62" s="14"/>
      <c r="F62" s="14"/>
      <c r="G62" s="14"/>
      <c r="H62" s="14"/>
      <c r="I62" s="14"/>
      <c r="J62" s="14"/>
      <c r="K62" s="14"/>
      <c r="L62" s="14"/>
      <c r="M62" s="14"/>
      <c r="N62" s="14">
        <v>1</v>
      </c>
      <c r="O62" s="14">
        <v>1</v>
      </c>
      <c r="P62" s="14">
        <v>1</v>
      </c>
      <c r="Q62" s="123">
        <f t="shared" ref="Q62" si="18">SUM(E62:P62)</f>
        <v>3</v>
      </c>
      <c r="R62" s="124">
        <f t="shared" ref="R62" si="19">COUNTA(E62:P62)</f>
        <v>3</v>
      </c>
      <c r="S62" s="49">
        <f t="shared" ref="S62" si="20">Q62/R62</f>
        <v>1</v>
      </c>
    </row>
    <row r="63" spans="1:19" ht="13.7" customHeight="1" x14ac:dyDescent="0.2">
      <c r="A63" s="62" t="str">
        <f>MEMBERS!C54</f>
        <v>TAYLOR</v>
      </c>
      <c r="B63" s="62">
        <f>VLOOKUP($C63,MEMBERS!$C:$X,17,FALSE)</f>
        <v>3</v>
      </c>
      <c r="C63" s="9" t="s">
        <v>654</v>
      </c>
      <c r="D63" s="14"/>
      <c r="E63" s="14">
        <v>1</v>
      </c>
      <c r="F63" s="14">
        <v>1</v>
      </c>
      <c r="G63" s="14">
        <v>1</v>
      </c>
      <c r="H63" s="14">
        <v>1</v>
      </c>
      <c r="I63" s="14">
        <v>1</v>
      </c>
      <c r="J63" s="14">
        <v>1</v>
      </c>
      <c r="K63" s="14">
        <v>1</v>
      </c>
      <c r="L63" s="14">
        <v>1</v>
      </c>
      <c r="M63" s="14">
        <v>1</v>
      </c>
      <c r="N63" s="14">
        <v>1</v>
      </c>
      <c r="O63" s="14">
        <v>1</v>
      </c>
      <c r="P63" s="14">
        <v>1</v>
      </c>
      <c r="Q63" s="85">
        <f t="shared" si="15"/>
        <v>12</v>
      </c>
      <c r="R63" s="86">
        <f t="shared" si="16"/>
        <v>12</v>
      </c>
      <c r="S63" s="49">
        <f t="shared" si="17"/>
        <v>1</v>
      </c>
    </row>
    <row r="64" spans="1:19" ht="13.7" customHeight="1" x14ac:dyDescent="0.2">
      <c r="A64" s="62" t="str">
        <f>MEMBERS!C55</f>
        <v>TORY</v>
      </c>
      <c r="B64" s="62">
        <f>VLOOKUP($C64,MEMBERS!$C:$X,17,FALSE)</f>
        <v>12</v>
      </c>
      <c r="C64" s="9" t="s">
        <v>314</v>
      </c>
      <c r="D64" s="14">
        <v>1</v>
      </c>
      <c r="E64" s="14">
        <v>1</v>
      </c>
      <c r="F64" s="14">
        <v>1</v>
      </c>
      <c r="G64" s="14">
        <v>1</v>
      </c>
      <c r="H64" s="14">
        <v>1</v>
      </c>
      <c r="I64" s="14">
        <v>1</v>
      </c>
      <c r="J64" s="14">
        <v>1</v>
      </c>
      <c r="K64" s="14">
        <v>1</v>
      </c>
      <c r="L64" s="14">
        <v>1</v>
      </c>
      <c r="M64" s="14">
        <v>0</v>
      </c>
      <c r="N64" s="14">
        <v>0</v>
      </c>
      <c r="O64" s="14">
        <v>1</v>
      </c>
      <c r="P64" s="14">
        <v>1</v>
      </c>
      <c r="Q64" s="85">
        <f t="shared" si="15"/>
        <v>10</v>
      </c>
      <c r="R64" s="86">
        <f t="shared" si="16"/>
        <v>12</v>
      </c>
      <c r="S64" s="49">
        <f t="shared" si="17"/>
        <v>0.83333333333333337</v>
      </c>
    </row>
    <row r="65" spans="1:19" ht="13.7" customHeight="1" x14ac:dyDescent="0.2">
      <c r="A65" s="62" t="str">
        <f>MEMBERS!C56</f>
        <v>TRASK</v>
      </c>
      <c r="B65" s="62">
        <f>VLOOKUP($C65,MEMBERS!$C:$X,17,FALSE)</f>
        <v>5</v>
      </c>
      <c r="C65" s="9" t="s">
        <v>778</v>
      </c>
      <c r="D65" s="14"/>
      <c r="E65" s="14"/>
      <c r="F65" s="14"/>
      <c r="G65" s="14"/>
      <c r="H65" s="14"/>
      <c r="I65" s="14"/>
      <c r="J65" s="14"/>
      <c r="K65" s="14"/>
      <c r="L65" s="14">
        <v>1</v>
      </c>
      <c r="M65" s="14">
        <v>0</v>
      </c>
      <c r="N65" s="14">
        <v>1</v>
      </c>
      <c r="O65" s="14">
        <v>1</v>
      </c>
      <c r="P65" s="14">
        <v>1</v>
      </c>
      <c r="Q65" s="120">
        <f t="shared" ref="Q65" si="21">SUM(E65:P65)</f>
        <v>4</v>
      </c>
      <c r="R65" s="121">
        <f t="shared" ref="R65" si="22">COUNTA(E65:P65)</f>
        <v>5</v>
      </c>
      <c r="S65" s="49">
        <f t="shared" ref="S65" si="23">Q65/R65</f>
        <v>0.8</v>
      </c>
    </row>
    <row r="66" spans="1:19" ht="13.7" customHeight="1" x14ac:dyDescent="0.2">
      <c r="A66" s="62" t="str">
        <f>MEMBERS!C71</f>
        <v>WADE</v>
      </c>
      <c r="B66" s="62">
        <f>VLOOKUP($C66,MEMBERS!$C:$X,17,FALSE)</f>
        <v>3</v>
      </c>
      <c r="C66" s="9" t="s">
        <v>315</v>
      </c>
      <c r="D66" s="14">
        <v>0</v>
      </c>
      <c r="E66" s="14">
        <v>0</v>
      </c>
      <c r="F66" s="14">
        <v>1</v>
      </c>
      <c r="G66" s="14">
        <v>1</v>
      </c>
      <c r="H66" s="14">
        <v>1</v>
      </c>
      <c r="I66" s="14">
        <v>1</v>
      </c>
      <c r="J66" s="14">
        <v>0</v>
      </c>
      <c r="K66" s="14">
        <v>0</v>
      </c>
      <c r="L66" s="14">
        <v>1</v>
      </c>
      <c r="M66" s="14">
        <v>1</v>
      </c>
      <c r="N66" s="14">
        <v>1</v>
      </c>
      <c r="O66" s="14">
        <v>1</v>
      </c>
      <c r="P66" s="14">
        <v>1</v>
      </c>
      <c r="Q66" s="99">
        <f t="shared" ref="Q66:Q68" si="24">SUM(E66:P66)</f>
        <v>9</v>
      </c>
      <c r="R66" s="100">
        <f t="shared" ref="R66:R68" si="25">COUNTA(E66:P66)</f>
        <v>12</v>
      </c>
      <c r="S66" s="49">
        <f t="shared" ref="S66:S68" si="26">Q66/R66</f>
        <v>0.75</v>
      </c>
    </row>
    <row r="67" spans="1:19" ht="13.7" customHeight="1" x14ac:dyDescent="0.2">
      <c r="A67" s="62" t="str">
        <f>MEMBERS!C57</f>
        <v>WATSON</v>
      </c>
      <c r="B67" s="62">
        <f>VLOOKUP($C67,MEMBERS!$C:$X,17,FALSE)</f>
        <v>9</v>
      </c>
      <c r="C67" s="9" t="s">
        <v>316</v>
      </c>
      <c r="D67" s="14">
        <v>1</v>
      </c>
      <c r="E67" s="14">
        <v>1</v>
      </c>
      <c r="F67" s="14">
        <v>1</v>
      </c>
      <c r="G67" s="14">
        <v>1</v>
      </c>
      <c r="H67" s="14">
        <v>1</v>
      </c>
      <c r="I67" s="14">
        <v>1</v>
      </c>
      <c r="J67" s="14">
        <v>1</v>
      </c>
      <c r="K67" s="14">
        <v>1</v>
      </c>
      <c r="L67" s="14">
        <v>1</v>
      </c>
      <c r="M67" s="14">
        <v>0</v>
      </c>
      <c r="N67" s="14">
        <v>1</v>
      </c>
      <c r="O67" s="14">
        <v>1</v>
      </c>
      <c r="P67" s="14">
        <v>1</v>
      </c>
      <c r="Q67" s="99">
        <f t="shared" si="24"/>
        <v>11</v>
      </c>
      <c r="R67" s="100">
        <f t="shared" si="25"/>
        <v>12</v>
      </c>
      <c r="S67" s="49">
        <f t="shared" si="26"/>
        <v>0.91666666666666663</v>
      </c>
    </row>
    <row r="68" spans="1:19" ht="13.7" customHeight="1" x14ac:dyDescent="0.2">
      <c r="A68" s="62" t="str">
        <f>MEMBERS!C58</f>
        <v>WINDLE</v>
      </c>
      <c r="B68" s="62">
        <f>VLOOKUP($C68,MEMBERS!$C:$X,17,FALSE)</f>
        <v>3</v>
      </c>
      <c r="C68" s="9" t="s">
        <v>317</v>
      </c>
      <c r="D68" s="14">
        <v>1</v>
      </c>
      <c r="E68" s="14">
        <v>1</v>
      </c>
      <c r="F68" s="14">
        <v>0</v>
      </c>
      <c r="G68" s="14">
        <v>1</v>
      </c>
      <c r="H68" s="14">
        <v>0</v>
      </c>
      <c r="I68" s="14">
        <v>1</v>
      </c>
      <c r="J68" s="14">
        <v>0</v>
      </c>
      <c r="K68" s="14">
        <v>1</v>
      </c>
      <c r="L68" s="14">
        <v>1</v>
      </c>
      <c r="M68" s="14">
        <v>1</v>
      </c>
      <c r="N68" s="14">
        <v>0</v>
      </c>
      <c r="O68" s="14">
        <v>1</v>
      </c>
      <c r="P68" s="14">
        <v>1</v>
      </c>
      <c r="Q68" s="99">
        <f t="shared" si="24"/>
        <v>8</v>
      </c>
      <c r="R68" s="100">
        <f t="shared" si="25"/>
        <v>12</v>
      </c>
      <c r="S68" s="49">
        <f t="shared" si="26"/>
        <v>0.66666666666666663</v>
      </c>
    </row>
    <row r="69" spans="1:19" x14ac:dyDescent="0.2">
      <c r="A69" s="62" t="e">
        <f>MEMBERS!#REF!</f>
        <v>#REF!</v>
      </c>
      <c r="B69" s="62" t="e">
        <f>VLOOKUP($C69,MEMBERS!$C:$X,17,FALSE)</f>
        <v>#N/A</v>
      </c>
      <c r="C69" s="119" t="s">
        <v>775</v>
      </c>
      <c r="K69" s="14">
        <v>1</v>
      </c>
      <c r="L69" s="14">
        <v>1</v>
      </c>
      <c r="M69" s="14">
        <v>1</v>
      </c>
      <c r="N69" s="14">
        <v>1</v>
      </c>
      <c r="O69" s="14">
        <v>0</v>
      </c>
      <c r="P69" s="14">
        <v>1</v>
      </c>
      <c r="Q69" s="117">
        <f>SUM(E69:P69)</f>
        <v>5</v>
      </c>
      <c r="R69" s="118">
        <f>COUNTA(E69:P69)</f>
        <v>6</v>
      </c>
      <c r="S69" s="49">
        <f>Q69/R69</f>
        <v>0.83333333333333337</v>
      </c>
    </row>
    <row r="70" spans="1:19" ht="13.7" customHeight="1" x14ac:dyDescent="0.2">
      <c r="A70" s="62" t="str">
        <f>MEMBERS!C59</f>
        <v>YORK</v>
      </c>
      <c r="B70" s="62">
        <f>VLOOKUP($C70,MEMBERS!$C:$X,17,FALSE)</f>
        <v>3</v>
      </c>
      <c r="C70" s="9" t="s">
        <v>477</v>
      </c>
      <c r="D70" s="14">
        <v>1</v>
      </c>
      <c r="E70" s="14">
        <v>0</v>
      </c>
      <c r="F70" s="14">
        <v>1</v>
      </c>
      <c r="G70" s="14">
        <v>1</v>
      </c>
      <c r="H70" s="14">
        <v>1</v>
      </c>
      <c r="I70" s="14">
        <v>1</v>
      </c>
      <c r="J70" s="14">
        <v>1</v>
      </c>
      <c r="K70" s="14">
        <v>1</v>
      </c>
      <c r="L70" s="14">
        <v>1</v>
      </c>
      <c r="M70" s="14">
        <v>1</v>
      </c>
      <c r="N70" s="14">
        <v>1</v>
      </c>
      <c r="O70" s="14">
        <v>1</v>
      </c>
      <c r="P70" s="14">
        <v>1</v>
      </c>
      <c r="Q70" s="99">
        <f>SUM(E70:P70)</f>
        <v>11</v>
      </c>
      <c r="R70" s="100">
        <f>COUNTA(E70:P70)</f>
        <v>12</v>
      </c>
      <c r="S70" s="49">
        <f>Q70/R70</f>
        <v>0.91666666666666663</v>
      </c>
    </row>
    <row r="71" spans="1:19" ht="13.7" customHeight="1" x14ac:dyDescent="0.2">
      <c r="A71" s="62" t="e">
        <f>MEMBERS!#REF!</f>
        <v>#REF!</v>
      </c>
      <c r="B71" s="62" t="e">
        <f>VLOOKUP($C71,MEMBERS!$C:$X,17,FALSE)</f>
        <v>#N/A</v>
      </c>
      <c r="C71" s="9"/>
      <c r="D71" s="14"/>
      <c r="E71" s="14"/>
      <c r="F71" s="14"/>
      <c r="G71" s="14"/>
      <c r="H71" s="14"/>
      <c r="I71" s="14"/>
      <c r="J71" s="14"/>
      <c r="K71" s="14"/>
      <c r="L71" s="14"/>
      <c r="M71" s="14"/>
      <c r="N71" s="14"/>
      <c r="O71" s="14"/>
      <c r="P71" s="14"/>
      <c r="Q71" s="82"/>
    </row>
    <row r="72" spans="1:19" ht="13.7" customHeight="1" x14ac:dyDescent="0.2">
      <c r="A72" s="62" t="e">
        <f>MEMBERS!#REF!</f>
        <v>#REF!</v>
      </c>
      <c r="B72" s="62" t="e">
        <f>VLOOKUP($C72,MEMBERS!$C:$X,17,FALSE)</f>
        <v>#N/A</v>
      </c>
      <c r="C72" s="9"/>
      <c r="D72" s="14"/>
      <c r="E72" s="14"/>
      <c r="F72" s="14"/>
      <c r="G72" s="14"/>
      <c r="H72" s="14"/>
      <c r="I72" s="14"/>
      <c r="J72" s="14"/>
      <c r="K72" s="14"/>
      <c r="L72" s="14"/>
      <c r="M72" s="14"/>
      <c r="N72" s="14"/>
      <c r="O72" s="14"/>
      <c r="P72" s="14"/>
      <c r="Q72" s="82"/>
    </row>
    <row r="73" spans="1:19" ht="13.7" customHeight="1" x14ac:dyDescent="0.2">
      <c r="A73" s="62" t="e">
        <f>MEMBERS!#REF!</f>
        <v>#REF!</v>
      </c>
      <c r="B73" s="62" t="e">
        <f>VLOOKUP($C73,MEMBERS!$C:$X,17,FALSE)</f>
        <v>#N/A</v>
      </c>
      <c r="C73" s="9"/>
      <c r="D73" s="14"/>
      <c r="E73" s="14"/>
      <c r="F73" s="14"/>
      <c r="G73" s="14"/>
      <c r="H73" s="14"/>
      <c r="I73" s="14"/>
      <c r="J73" s="14"/>
      <c r="K73" s="14"/>
      <c r="L73" s="14"/>
      <c r="M73" s="14"/>
      <c r="N73" s="14"/>
      <c r="O73" s="14"/>
      <c r="P73" s="14"/>
      <c r="Q73" s="82"/>
    </row>
    <row r="74" spans="1:19" ht="13.7" customHeight="1" x14ac:dyDescent="0.2">
      <c r="A74" s="62" t="e">
        <f>MEMBERS!#REF!</f>
        <v>#REF!</v>
      </c>
      <c r="B74" s="62" t="e">
        <f>VLOOKUP($C74,MEMBERS!$C:$X,17,FALSE)</f>
        <v>#N/A</v>
      </c>
      <c r="C74" s="9"/>
      <c r="D74" s="14"/>
      <c r="E74" s="14"/>
      <c r="F74" s="14"/>
      <c r="G74" s="14"/>
      <c r="H74" s="14"/>
      <c r="I74" s="14"/>
      <c r="J74" s="14"/>
      <c r="K74" s="14"/>
      <c r="L74" s="14"/>
      <c r="M74" s="14"/>
      <c r="N74" s="14"/>
      <c r="O74" s="14"/>
      <c r="P74" s="14"/>
      <c r="Q74" s="82"/>
    </row>
    <row r="75" spans="1:19" ht="13.7" customHeight="1" x14ac:dyDescent="0.2">
      <c r="A75" s="62" t="str">
        <f>MEMBERS!C68</f>
        <v>PRIEST</v>
      </c>
    </row>
    <row r="76" spans="1:19" x14ac:dyDescent="0.2">
      <c r="A76" s="62" t="str">
        <f>MEMBERS!C67</f>
        <v>HITCHMAN</v>
      </c>
    </row>
    <row r="77" spans="1:19" x14ac:dyDescent="0.2">
      <c r="A77" s="62" t="str">
        <f>MEMBERS!C69</f>
        <v>REES</v>
      </c>
    </row>
    <row r="78" spans="1:19" x14ac:dyDescent="0.2">
      <c r="A78" s="62" t="e">
        <f>MEMBERS!#REF!</f>
        <v>#REF!</v>
      </c>
    </row>
    <row r="79" spans="1:19" x14ac:dyDescent="0.2">
      <c r="A79" s="62">
        <f>MEMBERS!C73</f>
        <v>0</v>
      </c>
    </row>
    <row r="80" spans="1:19" x14ac:dyDescent="0.2">
      <c r="A80" s="62" t="e">
        <f>MEMBERS!#REF!</f>
        <v>#REF!</v>
      </c>
    </row>
  </sheetData>
  <conditionalFormatting sqref="D70:P74 D13:P26 D28:P68 I4:I26 L4:L69">
    <cfRule type="expression" dxfId="67" priority="26" stopIfTrue="1">
      <formula>ISBLANK(D4)</formula>
    </cfRule>
  </conditionalFormatting>
  <conditionalFormatting sqref="D70:P74 D28:P68 K5:K70 L5:L69 D4:P26 M5:O70 P4:P70">
    <cfRule type="expression" dxfId="66" priority="17" stopIfTrue="1">
      <formula>ISBLANK(D4)</formula>
    </cfRule>
    <cfRule type="expression" dxfId="65" priority="19">
      <formula>D4+E4=0</formula>
    </cfRule>
  </conditionalFormatting>
  <conditionalFormatting sqref="E70:P74 E28:P68 K5:K70 L5:L69 E4:P26 M5:O70 P4:P70">
    <cfRule type="expression" dxfId="64" priority="18">
      <formula>D4+E4=0</formula>
    </cfRule>
  </conditionalFormatting>
  <conditionalFormatting sqref="C27 B28:C74 S28:S74 S4:S26 B5:C26 B5:B74 A4:C4 A5:A78">
    <cfRule type="expression" dxfId="63" priority="16">
      <formula>$S4&lt;0.6</formula>
    </cfRule>
  </conditionalFormatting>
  <conditionalFormatting sqref="B27">
    <cfRule type="expression" dxfId="62" priority="6">
      <formula>$S27&lt;0.6</formula>
    </cfRule>
  </conditionalFormatting>
  <conditionalFormatting sqref="S27">
    <cfRule type="expression" dxfId="61" priority="5">
      <formula>$S27&lt;0.6</formula>
    </cfRule>
  </conditionalFormatting>
  <conditionalFormatting sqref="A4:A80">
    <cfRule type="expression" dxfId="60" priority="2">
      <formula>$A4=$C4</formula>
    </cfRule>
    <cfRule type="expression" dxfId="59" priority="4">
      <formula>$S4&lt;0.6</formula>
    </cfRule>
  </conditionalFormatting>
  <conditionalFormatting sqref="A79:A80">
    <cfRule type="expression" dxfId="58" priority="3">
      <formula>$S79&lt;0.6</formula>
    </cfRule>
  </conditionalFormatting>
  <conditionalFormatting sqref="A4:A80">
    <cfRule type="expression" dxfId="57" priority="1">
      <formula>$A4&lt;&gt;$C4</formula>
    </cfRule>
  </conditionalFormatting>
  <printOptions horizontalCentered="1" gridLines="1"/>
  <pageMargins left="0" right="0" top="1.2598425196850394" bottom="0" header="0.51181102362204722" footer="0"/>
  <pageSetup paperSize="9" scale="66" orientation="portrait" horizontalDpi="4294967293" r:id="rId1"/>
  <headerFooter alignWithMargins="0">
    <oddHeader>&amp;C&amp;"Arial,Bold"&amp;16HEREWARD PROBUS CLUB
Summary of Attendance</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7"/>
  <sheetViews>
    <sheetView tabSelected="1" workbookViewId="0">
      <pane xSplit="4" ySplit="3" topLeftCell="E31" activePane="bottomRight" state="frozen"/>
      <selection pane="topRight" activeCell="E1" sqref="E1"/>
      <selection pane="bottomLeft" activeCell="A4" sqref="A4"/>
      <selection pane="bottomRight" activeCell="H71" sqref="H71"/>
    </sheetView>
  </sheetViews>
  <sheetFormatPr defaultRowHeight="12.75" x14ac:dyDescent="0.2"/>
  <cols>
    <col min="1" max="1" width="10.85546875" bestFit="1" customWidth="1"/>
    <col min="2" max="2" width="16.42578125" style="126" customWidth="1"/>
    <col min="3" max="3" width="11.42578125" style="197" customWidth="1"/>
    <col min="4" max="4" width="8.7109375" style="124" hidden="1" customWidth="1"/>
    <col min="5" max="5" width="6.7109375" style="193" customWidth="1"/>
    <col min="6" max="16" width="6.7109375" style="194" customWidth="1"/>
    <col min="17" max="17" width="8.7109375" style="194" customWidth="1"/>
    <col min="18" max="18" width="7.7109375" style="194" bestFit="1" customWidth="1"/>
    <col min="19" max="19" width="10.5703125" style="201" customWidth="1"/>
    <col min="20" max="20" width="10.5703125" bestFit="1" customWidth="1"/>
  </cols>
  <sheetData>
    <row r="1" spans="1:19" x14ac:dyDescent="0.2">
      <c r="C1" s="193">
        <f>COUNTA(C4:C67)</f>
        <v>64</v>
      </c>
      <c r="D1" s="39"/>
      <c r="L1" s="198"/>
      <c r="M1" s="198"/>
      <c r="N1" s="198"/>
      <c r="O1" s="198"/>
      <c r="P1" s="199" t="s">
        <v>339</v>
      </c>
      <c r="Q1" s="200">
        <f>AVERAGEIF(E2:P2,"&gt;0")</f>
        <v>47.75</v>
      </c>
      <c r="R1" s="194">
        <f>COUNTA(E4:P4)</f>
        <v>12</v>
      </c>
      <c r="S1" s="201">
        <f>Q1/C1</f>
        <v>0.74609375</v>
      </c>
    </row>
    <row r="2" spans="1:19" x14ac:dyDescent="0.2">
      <c r="B2" s="48"/>
      <c r="C2" s="194"/>
      <c r="D2" s="124">
        <f t="shared" ref="D2:Q2" si="0">SUM(D4:D67)</f>
        <v>46</v>
      </c>
      <c r="E2" s="194">
        <f t="shared" si="0"/>
        <v>44</v>
      </c>
      <c r="F2" s="194">
        <f t="shared" si="0"/>
        <v>51</v>
      </c>
      <c r="G2" s="194">
        <f t="shared" si="0"/>
        <v>51</v>
      </c>
      <c r="H2" s="194">
        <f t="shared" si="0"/>
        <v>45</v>
      </c>
      <c r="I2" s="194">
        <f t="shared" si="0"/>
        <v>43</v>
      </c>
      <c r="J2" s="194">
        <f t="shared" si="0"/>
        <v>47</v>
      </c>
      <c r="K2" s="194">
        <f t="shared" si="0"/>
        <v>48</v>
      </c>
      <c r="L2" s="194">
        <f t="shared" si="0"/>
        <v>45</v>
      </c>
      <c r="M2" s="194">
        <f t="shared" si="0"/>
        <v>45</v>
      </c>
      <c r="N2" s="194">
        <f t="shared" si="0"/>
        <v>48</v>
      </c>
      <c r="O2" s="194">
        <f t="shared" si="0"/>
        <v>53</v>
      </c>
      <c r="P2" s="194">
        <f t="shared" si="0"/>
        <v>53</v>
      </c>
      <c r="Q2" s="194">
        <f t="shared" si="0"/>
        <v>573</v>
      </c>
    </row>
    <row r="3" spans="1:19" x14ac:dyDescent="0.2">
      <c r="B3" s="39" t="s">
        <v>462</v>
      </c>
      <c r="C3" s="195" t="s">
        <v>16</v>
      </c>
      <c r="D3" s="1" t="s">
        <v>11</v>
      </c>
      <c r="E3" s="202" t="s">
        <v>0</v>
      </c>
      <c r="F3" s="198" t="s">
        <v>1</v>
      </c>
      <c r="G3" s="198" t="s">
        <v>2</v>
      </c>
      <c r="H3" s="198" t="s">
        <v>3</v>
      </c>
      <c r="I3" s="198" t="s">
        <v>4</v>
      </c>
      <c r="J3" s="198" t="s">
        <v>5</v>
      </c>
      <c r="K3" s="198" t="s">
        <v>6</v>
      </c>
      <c r="L3" s="198" t="s">
        <v>7</v>
      </c>
      <c r="M3" s="198" t="s">
        <v>8</v>
      </c>
      <c r="N3" s="198" t="s">
        <v>9</v>
      </c>
      <c r="O3" s="198" t="s">
        <v>10</v>
      </c>
      <c r="P3" s="198" t="s">
        <v>11</v>
      </c>
      <c r="Q3" s="198" t="s">
        <v>12</v>
      </c>
      <c r="R3" s="194" t="s">
        <v>501</v>
      </c>
      <c r="S3" s="201" t="s">
        <v>502</v>
      </c>
    </row>
    <row r="4" spans="1:19" x14ac:dyDescent="0.2">
      <c r="A4" s="62" t="e">
        <f>MEMBERS!#REF!</f>
        <v>#REF!</v>
      </c>
      <c r="B4" s="62" t="e">
        <f>VLOOKUP($C4,MEMBERS!$C:$X,17,FALSE)</f>
        <v>#REF!</v>
      </c>
      <c r="C4" s="196" t="e">
        <f>A4</f>
        <v>#REF!</v>
      </c>
      <c r="D4" s="14">
        <v>1</v>
      </c>
      <c r="E4" s="193">
        <v>1</v>
      </c>
      <c r="F4" s="193">
        <v>1</v>
      </c>
      <c r="G4" s="193">
        <v>1</v>
      </c>
      <c r="H4" s="193">
        <v>1</v>
      </c>
      <c r="I4" s="193">
        <v>0</v>
      </c>
      <c r="J4" s="193">
        <v>1</v>
      </c>
      <c r="K4" s="193">
        <v>1</v>
      </c>
      <c r="L4" s="193">
        <v>0</v>
      </c>
      <c r="M4" s="193">
        <v>1</v>
      </c>
      <c r="N4" s="193">
        <v>1</v>
      </c>
      <c r="O4" s="193">
        <v>1</v>
      </c>
      <c r="P4" s="193">
        <v>1</v>
      </c>
      <c r="Q4" s="194">
        <f t="shared" ref="Q4:Q8" si="1">SUM(E4:P4)</f>
        <v>10</v>
      </c>
      <c r="R4" s="194">
        <f>COUNTA(E4:P4)</f>
        <v>12</v>
      </c>
      <c r="S4" s="201">
        <f t="shared" ref="S4:S8" si="2">Q4/R4</f>
        <v>0.83333333333333337</v>
      </c>
    </row>
    <row r="5" spans="1:19" ht="12" customHeight="1" x14ac:dyDescent="0.2">
      <c r="A5" s="62" t="str">
        <f>MEMBERS!C3</f>
        <v>BARKER</v>
      </c>
      <c r="B5" s="62">
        <f>VLOOKUP($C5,MEMBERS!$C:$X,17,FALSE)</f>
        <v>11</v>
      </c>
      <c r="C5" s="196" t="str">
        <f t="shared" ref="C5:C13" si="3">A5</f>
        <v>BARKER</v>
      </c>
      <c r="D5" s="14">
        <v>1</v>
      </c>
      <c r="E5" s="193">
        <v>1</v>
      </c>
      <c r="F5" s="193">
        <v>1</v>
      </c>
      <c r="G5" s="193">
        <v>1</v>
      </c>
      <c r="H5" s="193">
        <v>1</v>
      </c>
      <c r="I5" s="193">
        <v>1</v>
      </c>
      <c r="J5" s="193">
        <v>1</v>
      </c>
      <c r="K5" s="193">
        <v>1</v>
      </c>
      <c r="L5" s="193">
        <v>1</v>
      </c>
      <c r="M5" s="193">
        <v>1</v>
      </c>
      <c r="N5" s="193">
        <v>1</v>
      </c>
      <c r="O5" s="193">
        <v>1</v>
      </c>
      <c r="P5" s="193">
        <v>1</v>
      </c>
      <c r="Q5" s="194">
        <f t="shared" si="1"/>
        <v>12</v>
      </c>
      <c r="R5" s="194">
        <f t="shared" ref="R5:R8" si="4">COUNTA(E5:P5)</f>
        <v>12</v>
      </c>
      <c r="S5" s="201">
        <f t="shared" si="2"/>
        <v>1</v>
      </c>
    </row>
    <row r="6" spans="1:19" ht="11.25" customHeight="1" x14ac:dyDescent="0.2">
      <c r="A6" s="62" t="str">
        <f>MEMBERS!C66</f>
        <v>BEELEY</v>
      </c>
      <c r="B6" s="62">
        <f>VLOOKUP($C6,MEMBERS!$C:$X,17,FALSE)</f>
        <v>8</v>
      </c>
      <c r="C6" s="196" t="str">
        <f t="shared" si="3"/>
        <v>BEELEY</v>
      </c>
      <c r="D6" s="14">
        <v>0</v>
      </c>
      <c r="E6" s="193">
        <v>0</v>
      </c>
      <c r="F6" s="193">
        <v>1</v>
      </c>
      <c r="G6" s="193">
        <v>1</v>
      </c>
      <c r="H6" s="193">
        <v>1</v>
      </c>
      <c r="I6" s="193">
        <v>0</v>
      </c>
      <c r="J6" s="193">
        <v>1</v>
      </c>
      <c r="K6" s="193">
        <v>1</v>
      </c>
      <c r="L6" s="193">
        <v>1</v>
      </c>
      <c r="M6" s="193">
        <v>0</v>
      </c>
      <c r="N6" s="193">
        <v>1</v>
      </c>
      <c r="O6" s="193">
        <v>0</v>
      </c>
      <c r="P6" s="193">
        <v>0</v>
      </c>
      <c r="Q6" s="194">
        <f t="shared" si="1"/>
        <v>7</v>
      </c>
      <c r="R6" s="194">
        <f t="shared" si="4"/>
        <v>12</v>
      </c>
      <c r="S6" s="201">
        <f t="shared" si="2"/>
        <v>0.58333333333333337</v>
      </c>
    </row>
    <row r="7" spans="1:19" ht="11.25" customHeight="1" x14ac:dyDescent="0.2">
      <c r="A7" s="62" t="str">
        <f>MEMBERS!C4</f>
        <v>BILLITT</v>
      </c>
      <c r="B7" s="62">
        <f>VLOOKUP($C7,MEMBERS!$C:$X,17,FALSE)</f>
        <v>0</v>
      </c>
      <c r="C7" s="196" t="str">
        <f t="shared" si="3"/>
        <v>BILLITT</v>
      </c>
      <c r="D7" s="14">
        <v>0</v>
      </c>
      <c r="F7" s="193"/>
      <c r="G7" s="193"/>
      <c r="H7" s="193"/>
      <c r="I7" s="193">
        <v>1</v>
      </c>
      <c r="J7" s="193">
        <v>0</v>
      </c>
      <c r="K7" s="193">
        <v>1</v>
      </c>
      <c r="L7" s="193">
        <v>0</v>
      </c>
      <c r="M7" s="193">
        <v>1</v>
      </c>
      <c r="N7" s="193">
        <v>1</v>
      </c>
      <c r="O7" s="193">
        <v>1</v>
      </c>
      <c r="P7" s="193">
        <v>1</v>
      </c>
      <c r="Q7" s="194">
        <f t="shared" si="1"/>
        <v>6</v>
      </c>
      <c r="R7" s="194">
        <f t="shared" si="4"/>
        <v>8</v>
      </c>
      <c r="S7" s="201">
        <f t="shared" si="2"/>
        <v>0.75</v>
      </c>
    </row>
    <row r="8" spans="1:19" x14ac:dyDescent="0.2">
      <c r="A8" s="62" t="str">
        <f>MEMBERS!C5</f>
        <v>BLADON</v>
      </c>
      <c r="B8" s="62">
        <f>VLOOKUP($C8,MEMBERS!$C:$X,17,FALSE)</f>
        <v>1</v>
      </c>
      <c r="C8" s="196" t="str">
        <f t="shared" si="3"/>
        <v>BLADON</v>
      </c>
      <c r="D8" s="14">
        <v>1</v>
      </c>
      <c r="E8" s="193">
        <v>1</v>
      </c>
      <c r="F8" s="193">
        <v>1</v>
      </c>
      <c r="G8" s="193">
        <v>1</v>
      </c>
      <c r="H8" s="193">
        <v>1</v>
      </c>
      <c r="I8" s="193">
        <v>1</v>
      </c>
      <c r="J8" s="193">
        <v>1</v>
      </c>
      <c r="K8" s="193">
        <v>1</v>
      </c>
      <c r="L8" s="193">
        <v>0</v>
      </c>
      <c r="M8" s="193">
        <v>0</v>
      </c>
      <c r="N8" s="193">
        <v>1</v>
      </c>
      <c r="O8" s="193">
        <v>1</v>
      </c>
      <c r="P8" s="193">
        <v>1</v>
      </c>
      <c r="Q8" s="194">
        <f t="shared" si="1"/>
        <v>10</v>
      </c>
      <c r="R8" s="194">
        <f t="shared" si="4"/>
        <v>12</v>
      </c>
      <c r="S8" s="201">
        <f t="shared" si="2"/>
        <v>0.83333333333333337</v>
      </c>
    </row>
    <row r="9" spans="1:19" x14ac:dyDescent="0.2">
      <c r="A9" s="62" t="str">
        <f>MEMBERS!C6</f>
        <v>BOOTHMAN</v>
      </c>
      <c r="B9" s="62">
        <f>VLOOKUP($C9,MEMBERS!$C:$X,17,FALSE)</f>
        <v>11</v>
      </c>
      <c r="C9" s="196" t="str">
        <f t="shared" si="3"/>
        <v>BOOTHMAN</v>
      </c>
      <c r="K9" s="193">
        <v>1</v>
      </c>
      <c r="L9" s="193">
        <v>1</v>
      </c>
      <c r="M9" s="193">
        <v>0</v>
      </c>
      <c r="N9" s="193">
        <v>1</v>
      </c>
      <c r="O9" s="193">
        <v>1</v>
      </c>
      <c r="P9" s="193">
        <v>1</v>
      </c>
      <c r="Q9" s="194">
        <f t="shared" ref="Q9" si="5">SUM(E9:P9)</f>
        <v>5</v>
      </c>
      <c r="R9" s="194">
        <f t="shared" ref="R9" si="6">COUNTA(E9:P9)</f>
        <v>6</v>
      </c>
      <c r="S9" s="201">
        <f t="shared" ref="S9" si="7">Q9/R9</f>
        <v>0.83333333333333337</v>
      </c>
    </row>
    <row r="10" spans="1:19" x14ac:dyDescent="0.2">
      <c r="A10" s="62" t="str">
        <f>MEMBERS!C7</f>
        <v>BRAID</v>
      </c>
      <c r="B10" s="62">
        <f>VLOOKUP($C10,MEMBERS!$C:$X,17,FALSE)</f>
        <v>12</v>
      </c>
      <c r="C10" s="196" t="str">
        <f t="shared" si="3"/>
        <v>BRAID</v>
      </c>
      <c r="D10" s="14"/>
      <c r="F10" s="193">
        <v>1</v>
      </c>
      <c r="G10" s="193">
        <v>0</v>
      </c>
      <c r="H10" s="193">
        <v>0</v>
      </c>
      <c r="I10" s="193">
        <v>1</v>
      </c>
      <c r="J10" s="193">
        <v>0</v>
      </c>
      <c r="K10" s="193">
        <v>0</v>
      </c>
      <c r="L10" s="193">
        <v>0</v>
      </c>
      <c r="M10" s="193">
        <v>0</v>
      </c>
      <c r="N10" s="193">
        <v>0</v>
      </c>
      <c r="O10" s="193">
        <v>0</v>
      </c>
      <c r="P10" s="193">
        <v>0</v>
      </c>
      <c r="Q10" s="194">
        <f t="shared" ref="Q10" si="8">SUM(E10:P10)</f>
        <v>2</v>
      </c>
      <c r="R10" s="194">
        <f t="shared" ref="R10:R12" si="9">COUNTA(E10:P10)</f>
        <v>11</v>
      </c>
      <c r="S10" s="201">
        <f t="shared" ref="S10:S12" si="10">Q10/R10</f>
        <v>0.18181818181818182</v>
      </c>
    </row>
    <row r="11" spans="1:19" x14ac:dyDescent="0.2">
      <c r="A11" s="62" t="str">
        <f>MEMBERS!C8</f>
        <v>BRYCE</v>
      </c>
      <c r="B11" s="62">
        <f>VLOOKUP($C11,MEMBERS!$C:$X,17,FALSE)</f>
        <v>4</v>
      </c>
      <c r="C11" s="196" t="str">
        <f t="shared" si="3"/>
        <v>BRYCE</v>
      </c>
      <c r="D11" s="14">
        <v>1</v>
      </c>
      <c r="E11" s="193">
        <v>1</v>
      </c>
      <c r="F11" s="193">
        <v>1</v>
      </c>
      <c r="G11" s="193">
        <v>0</v>
      </c>
      <c r="H11" s="193">
        <v>1</v>
      </c>
      <c r="I11" s="193">
        <v>1</v>
      </c>
      <c r="J11" s="193">
        <v>1</v>
      </c>
      <c r="K11" s="193">
        <v>1</v>
      </c>
      <c r="L11" s="193">
        <v>1</v>
      </c>
      <c r="M11" s="193">
        <v>1</v>
      </c>
      <c r="N11" s="193">
        <v>0</v>
      </c>
      <c r="O11" s="193">
        <v>1</v>
      </c>
      <c r="P11" s="193">
        <v>1</v>
      </c>
      <c r="Q11" s="194">
        <f t="shared" ref="Q11:Q12" si="11">SUM(E11:P11)</f>
        <v>10</v>
      </c>
      <c r="R11" s="194">
        <f t="shared" si="9"/>
        <v>12</v>
      </c>
      <c r="S11" s="201">
        <f t="shared" si="10"/>
        <v>0.83333333333333337</v>
      </c>
    </row>
    <row r="12" spans="1:19" ht="13.5" customHeight="1" x14ac:dyDescent="0.2">
      <c r="A12" s="62" t="str">
        <f>MEMBERS!C9</f>
        <v>BURTON</v>
      </c>
      <c r="B12" s="62">
        <f>VLOOKUP($C12,MEMBERS!$C:$X,17,FALSE)</f>
        <v>6</v>
      </c>
      <c r="C12" s="196" t="str">
        <f t="shared" si="3"/>
        <v>BURTON</v>
      </c>
      <c r="D12" s="14">
        <v>1</v>
      </c>
      <c r="E12" s="193">
        <v>1</v>
      </c>
      <c r="F12" s="193">
        <v>1</v>
      </c>
      <c r="G12" s="193">
        <v>1</v>
      </c>
      <c r="H12" s="193">
        <v>1</v>
      </c>
      <c r="I12" s="193">
        <v>1</v>
      </c>
      <c r="J12" s="193">
        <v>1</v>
      </c>
      <c r="K12" s="193">
        <v>0</v>
      </c>
      <c r="L12" s="193">
        <v>1</v>
      </c>
      <c r="M12" s="193">
        <v>1</v>
      </c>
      <c r="N12" s="193">
        <v>1</v>
      </c>
      <c r="O12" s="193">
        <v>1</v>
      </c>
      <c r="P12" s="193">
        <v>0</v>
      </c>
      <c r="Q12" s="194">
        <f t="shared" si="11"/>
        <v>10</v>
      </c>
      <c r="R12" s="194">
        <f t="shared" si="9"/>
        <v>12</v>
      </c>
      <c r="S12" s="201">
        <f t="shared" si="10"/>
        <v>0.83333333333333337</v>
      </c>
    </row>
    <row r="13" spans="1:19" ht="13.5" customHeight="1" x14ac:dyDescent="0.2">
      <c r="A13" s="62" t="str">
        <f>MEMBERS!C10</f>
        <v>CLARK</v>
      </c>
      <c r="B13" s="62">
        <f>VLOOKUP($C13,MEMBERS!$C:$X,17,FALSE)</f>
        <v>10</v>
      </c>
      <c r="C13" s="196" t="str">
        <f t="shared" si="3"/>
        <v>CLARK</v>
      </c>
      <c r="D13" s="14"/>
      <c r="F13" s="193"/>
      <c r="G13" s="193"/>
      <c r="H13" s="193"/>
      <c r="I13" s="193"/>
      <c r="J13" s="193"/>
      <c r="K13" s="193"/>
      <c r="L13" s="193"/>
      <c r="M13" s="193">
        <v>1</v>
      </c>
      <c r="N13" s="193">
        <v>1</v>
      </c>
      <c r="O13" s="193">
        <v>1</v>
      </c>
      <c r="P13" s="193">
        <v>1</v>
      </c>
      <c r="Q13" s="194">
        <f t="shared" ref="Q13" si="12">SUM(E13:P13)</f>
        <v>4</v>
      </c>
      <c r="R13" s="194">
        <f t="shared" ref="R13" si="13">COUNTA(E13:P13)</f>
        <v>4</v>
      </c>
      <c r="S13" s="201">
        <f t="shared" ref="S13" si="14">Q13/R13</f>
        <v>1</v>
      </c>
    </row>
    <row r="14" spans="1:19" ht="13.7" customHeight="1" x14ac:dyDescent="0.2">
      <c r="A14" s="62" t="str">
        <f>MEMBERS!C11</f>
        <v>COATES</v>
      </c>
      <c r="B14" s="62">
        <f>VLOOKUP($C14,MEMBERS!$C:$X,17,FALSE)</f>
        <v>2</v>
      </c>
      <c r="C14" s="196" t="str">
        <f t="shared" ref="C14:C45" si="15">A14</f>
        <v>COATES</v>
      </c>
      <c r="D14" s="14">
        <v>1</v>
      </c>
      <c r="E14" s="193">
        <v>1</v>
      </c>
      <c r="F14" s="193">
        <v>1</v>
      </c>
      <c r="G14" s="193">
        <v>1</v>
      </c>
      <c r="H14" s="193">
        <v>1</v>
      </c>
      <c r="I14" s="193">
        <v>1</v>
      </c>
      <c r="J14" s="193">
        <v>1</v>
      </c>
      <c r="K14" s="193">
        <v>1</v>
      </c>
      <c r="L14" s="193">
        <v>1</v>
      </c>
      <c r="M14" s="193">
        <v>1</v>
      </c>
      <c r="N14" s="193">
        <v>0</v>
      </c>
      <c r="O14" s="193">
        <v>1</v>
      </c>
      <c r="P14" s="193">
        <v>1</v>
      </c>
      <c r="Q14" s="194">
        <f>SUM(E14:P14)</f>
        <v>11</v>
      </c>
      <c r="R14" s="194">
        <f>COUNTA(E14:P14)</f>
        <v>12</v>
      </c>
      <c r="S14" s="201">
        <f>Q14/R14</f>
        <v>0.91666666666666663</v>
      </c>
    </row>
    <row r="15" spans="1:19" ht="13.7" customHeight="1" x14ac:dyDescent="0.2">
      <c r="A15" s="62" t="str">
        <f>MEMBERS!C12</f>
        <v>COLLEY</v>
      </c>
      <c r="B15" s="62">
        <f>VLOOKUP($C15,MEMBERS!$C:$X,17,FALSE)</f>
        <v>0</v>
      </c>
      <c r="C15" s="196" t="str">
        <f t="shared" si="15"/>
        <v>COLLEY</v>
      </c>
      <c r="D15" s="14">
        <v>1</v>
      </c>
      <c r="E15" s="193">
        <v>1</v>
      </c>
      <c r="F15" s="193">
        <v>1</v>
      </c>
      <c r="G15" s="193">
        <v>1</v>
      </c>
      <c r="H15" s="193">
        <v>1</v>
      </c>
      <c r="I15" s="193">
        <v>1</v>
      </c>
      <c r="J15" s="193">
        <v>1</v>
      </c>
      <c r="K15" s="193">
        <v>1</v>
      </c>
      <c r="L15" s="193">
        <v>1</v>
      </c>
      <c r="M15" s="193">
        <v>1</v>
      </c>
      <c r="N15" s="193">
        <v>1</v>
      </c>
      <c r="O15" s="193">
        <v>1</v>
      </c>
      <c r="P15" s="193">
        <v>0</v>
      </c>
      <c r="Q15" s="194">
        <f>SUM(E15:P15)</f>
        <v>11</v>
      </c>
      <c r="R15" s="194">
        <f>COUNTA(E15:P15)</f>
        <v>12</v>
      </c>
      <c r="S15" s="201">
        <f>Q15/R15</f>
        <v>0.91666666666666663</v>
      </c>
    </row>
    <row r="16" spans="1:19" ht="12.75" customHeight="1" x14ac:dyDescent="0.2">
      <c r="A16" s="62" t="str">
        <f>MEMBERS!C13</f>
        <v>COLLINS</v>
      </c>
      <c r="B16" s="62">
        <f>VLOOKUP($C16,MEMBERS!$C:$X,17,FALSE)</f>
        <v>4</v>
      </c>
      <c r="C16" s="196" t="str">
        <f t="shared" si="15"/>
        <v>COLLINS</v>
      </c>
      <c r="D16" s="14">
        <v>1</v>
      </c>
      <c r="E16" s="193">
        <v>0</v>
      </c>
      <c r="F16" s="193">
        <v>1</v>
      </c>
      <c r="G16" s="193">
        <v>1</v>
      </c>
      <c r="H16" s="193">
        <v>1</v>
      </c>
      <c r="I16" s="193">
        <v>0</v>
      </c>
      <c r="J16" s="193">
        <v>1</v>
      </c>
      <c r="K16" s="193">
        <v>0</v>
      </c>
      <c r="L16" s="193">
        <v>0</v>
      </c>
      <c r="M16" s="193">
        <v>1</v>
      </c>
      <c r="N16" s="193">
        <v>1</v>
      </c>
      <c r="O16" s="193">
        <v>0</v>
      </c>
      <c r="P16" s="193">
        <v>1</v>
      </c>
      <c r="Q16" s="194">
        <f>SUM(E16:P16)</f>
        <v>7</v>
      </c>
      <c r="R16" s="194">
        <f>COUNTA(E16:P16)</f>
        <v>12</v>
      </c>
      <c r="S16" s="201">
        <f>Q16/R16</f>
        <v>0.58333333333333337</v>
      </c>
    </row>
    <row r="17" spans="1:19" ht="14.25" customHeight="1" x14ac:dyDescent="0.2">
      <c r="A17" s="62" t="str">
        <f>MEMBERS!C14</f>
        <v>COLYER</v>
      </c>
      <c r="B17" s="62">
        <f>VLOOKUP($C17,MEMBERS!$C:$X,17,FALSE)</f>
        <v>10</v>
      </c>
      <c r="C17" s="196" t="str">
        <f t="shared" si="15"/>
        <v>COLYER</v>
      </c>
      <c r="D17" s="14">
        <v>1</v>
      </c>
      <c r="E17" s="193">
        <v>0</v>
      </c>
      <c r="F17" s="193">
        <v>1</v>
      </c>
      <c r="G17" s="193">
        <v>1</v>
      </c>
      <c r="H17" s="193">
        <v>0</v>
      </c>
      <c r="I17" s="193">
        <v>0</v>
      </c>
      <c r="J17" s="193">
        <v>0</v>
      </c>
      <c r="K17" s="193">
        <v>0</v>
      </c>
      <c r="L17" s="193">
        <v>0</v>
      </c>
      <c r="M17" s="193">
        <v>1</v>
      </c>
      <c r="N17" s="193">
        <v>0</v>
      </c>
      <c r="O17" s="193">
        <v>1</v>
      </c>
      <c r="P17" s="193">
        <v>1</v>
      </c>
      <c r="Q17" s="194">
        <f>SUM(E17:P17)</f>
        <v>5</v>
      </c>
      <c r="R17" s="194">
        <f>COUNTA(E17:P17)</f>
        <v>12</v>
      </c>
      <c r="S17" s="201">
        <f>Q17/R17</f>
        <v>0.41666666666666669</v>
      </c>
    </row>
    <row r="18" spans="1:19" ht="14.25" customHeight="1" x14ac:dyDescent="0.2">
      <c r="A18" s="62" t="str">
        <f>MEMBERS!C15</f>
        <v>COOPER</v>
      </c>
      <c r="B18" s="62">
        <f>VLOOKUP($C18,MEMBERS!$C:$X,17,FALSE)</f>
        <v>6</v>
      </c>
      <c r="C18" s="196" t="str">
        <f t="shared" si="15"/>
        <v>COOPER</v>
      </c>
      <c r="D18" s="14"/>
      <c r="E18" s="193">
        <v>1</v>
      </c>
      <c r="F18" s="193">
        <v>1</v>
      </c>
      <c r="G18" s="193">
        <v>1</v>
      </c>
      <c r="H18" s="193">
        <v>1</v>
      </c>
      <c r="I18" s="193">
        <v>0</v>
      </c>
      <c r="J18" s="193">
        <v>1</v>
      </c>
      <c r="K18" s="193">
        <v>1</v>
      </c>
      <c r="L18" s="193">
        <v>1</v>
      </c>
      <c r="M18" s="193">
        <v>0</v>
      </c>
      <c r="N18" s="193">
        <v>1</v>
      </c>
      <c r="O18" s="193">
        <v>1</v>
      </c>
      <c r="P18" s="193">
        <v>1</v>
      </c>
      <c r="Q18" s="194">
        <f>SUM(E18:P18)</f>
        <v>10</v>
      </c>
      <c r="R18" s="194">
        <f>COUNTA(E18:P18)</f>
        <v>12</v>
      </c>
      <c r="S18" s="201">
        <f>Q18/R18</f>
        <v>0.83333333333333337</v>
      </c>
    </row>
    <row r="19" spans="1:19" ht="14.25" customHeight="1" x14ac:dyDescent="0.2">
      <c r="A19" s="62" t="str">
        <f>MEMBERS!C16</f>
        <v>CORNER</v>
      </c>
      <c r="B19" s="62">
        <f>VLOOKUP($C19,MEMBERS!$C:$X,17,FALSE)</f>
        <v>5</v>
      </c>
      <c r="C19" s="196" t="str">
        <f t="shared" si="15"/>
        <v>CORNER</v>
      </c>
      <c r="D19" s="14"/>
      <c r="F19" s="193"/>
      <c r="G19" s="193"/>
      <c r="H19" s="193"/>
      <c r="I19" s="193"/>
      <c r="J19" s="193"/>
      <c r="K19" s="193"/>
      <c r="L19" s="193"/>
      <c r="M19" s="193">
        <v>1</v>
      </c>
      <c r="N19" s="193">
        <v>1</v>
      </c>
      <c r="O19" s="193">
        <v>1</v>
      </c>
      <c r="P19" s="193">
        <v>1</v>
      </c>
      <c r="Q19" s="194">
        <f t="shared" ref="Q19" si="16">SUM(E19:P19)</f>
        <v>4</v>
      </c>
      <c r="R19" s="194">
        <f t="shared" ref="R19" si="17">COUNTA(E19:P19)</f>
        <v>4</v>
      </c>
      <c r="S19" s="201">
        <f t="shared" ref="S19" si="18">Q19/R19</f>
        <v>1</v>
      </c>
    </row>
    <row r="20" spans="1:19" ht="13.7" customHeight="1" x14ac:dyDescent="0.2">
      <c r="A20" s="62" t="str">
        <f>MEMBERS!C17</f>
        <v>CORPE</v>
      </c>
      <c r="B20" s="62">
        <f>VLOOKUP($C20,MEMBERS!$C:$X,17,FALSE)</f>
        <v>11</v>
      </c>
      <c r="C20" s="196" t="str">
        <f t="shared" si="15"/>
        <v>CORPE</v>
      </c>
      <c r="D20" s="14">
        <v>1</v>
      </c>
      <c r="E20" s="193">
        <v>1</v>
      </c>
      <c r="F20" s="193">
        <v>1</v>
      </c>
      <c r="G20" s="193">
        <v>1</v>
      </c>
      <c r="H20" s="193">
        <v>0</v>
      </c>
      <c r="I20" s="193">
        <v>1</v>
      </c>
      <c r="J20" s="193">
        <v>1</v>
      </c>
      <c r="K20" s="193">
        <v>1</v>
      </c>
      <c r="L20" s="193">
        <v>1</v>
      </c>
      <c r="M20" s="193">
        <v>1</v>
      </c>
      <c r="N20" s="193">
        <v>1</v>
      </c>
      <c r="O20" s="193">
        <v>1</v>
      </c>
      <c r="P20" s="193">
        <v>1</v>
      </c>
      <c r="Q20" s="194">
        <f t="shared" ref="Q20:Q38" si="19">SUM(E20:P20)</f>
        <v>11</v>
      </c>
      <c r="R20" s="194">
        <f t="shared" ref="R20:R38" si="20">COUNTA(E20:P20)</f>
        <v>12</v>
      </c>
      <c r="S20" s="201">
        <f t="shared" ref="S20:S38" si="21">Q20/R20</f>
        <v>0.91666666666666663</v>
      </c>
    </row>
    <row r="21" spans="1:19" ht="13.7" customHeight="1" x14ac:dyDescent="0.2">
      <c r="A21" s="62" t="str">
        <f>MEMBERS!C18</f>
        <v>CROSBY</v>
      </c>
      <c r="B21" s="62">
        <f>VLOOKUP($C21,MEMBERS!$C:$X,17,FALSE)</f>
        <v>9</v>
      </c>
      <c r="C21" s="196" t="str">
        <f t="shared" si="15"/>
        <v>CROSBY</v>
      </c>
      <c r="D21" s="14">
        <v>1</v>
      </c>
      <c r="E21" s="193">
        <v>1</v>
      </c>
      <c r="F21" s="193">
        <v>1</v>
      </c>
      <c r="G21" s="193">
        <v>1</v>
      </c>
      <c r="H21" s="193">
        <v>1</v>
      </c>
      <c r="I21" s="193">
        <v>0</v>
      </c>
      <c r="J21" s="193">
        <v>1</v>
      </c>
      <c r="K21" s="193">
        <v>1</v>
      </c>
      <c r="L21" s="193">
        <v>0</v>
      </c>
      <c r="M21" s="193">
        <v>1</v>
      </c>
      <c r="N21" s="193">
        <v>1</v>
      </c>
      <c r="O21" s="193">
        <v>0</v>
      </c>
      <c r="P21" s="193">
        <v>1</v>
      </c>
      <c r="Q21" s="194">
        <f t="shared" si="19"/>
        <v>9</v>
      </c>
      <c r="R21" s="194">
        <f t="shared" si="20"/>
        <v>12</v>
      </c>
      <c r="S21" s="201">
        <f t="shared" si="21"/>
        <v>0.75</v>
      </c>
    </row>
    <row r="22" spans="1:19" ht="13.7" customHeight="1" x14ac:dyDescent="0.2">
      <c r="A22" s="62" t="str">
        <f>MEMBERS!C19</f>
        <v>CURRANT</v>
      </c>
      <c r="B22" s="62">
        <f>VLOOKUP($C22,MEMBERS!$C:$X,17,FALSE)</f>
        <v>10</v>
      </c>
      <c r="C22" s="196" t="str">
        <f t="shared" si="15"/>
        <v>CURRANT</v>
      </c>
      <c r="D22" s="14">
        <v>1</v>
      </c>
      <c r="E22" s="193">
        <v>1</v>
      </c>
      <c r="F22" s="193">
        <v>1</v>
      </c>
      <c r="G22" s="193">
        <v>1</v>
      </c>
      <c r="H22" s="193">
        <v>1</v>
      </c>
      <c r="I22" s="193">
        <v>1</v>
      </c>
      <c r="J22" s="193">
        <v>0</v>
      </c>
      <c r="K22" s="193">
        <v>1</v>
      </c>
      <c r="L22" s="193">
        <v>1</v>
      </c>
      <c r="M22" s="193">
        <v>1</v>
      </c>
      <c r="N22" s="193">
        <v>0</v>
      </c>
      <c r="O22" s="193">
        <v>0</v>
      </c>
      <c r="P22" s="193">
        <v>1</v>
      </c>
      <c r="Q22" s="194">
        <f t="shared" si="19"/>
        <v>9</v>
      </c>
      <c r="R22" s="194">
        <f t="shared" si="20"/>
        <v>12</v>
      </c>
      <c r="S22" s="201">
        <f t="shared" si="21"/>
        <v>0.75</v>
      </c>
    </row>
    <row r="23" spans="1:19" ht="13.7" customHeight="1" x14ac:dyDescent="0.2">
      <c r="A23" s="62" t="str">
        <f>MEMBERS!C20</f>
        <v>DAY</v>
      </c>
      <c r="B23" s="62">
        <f>VLOOKUP($C23,MEMBERS!$C:$X,17,FALSE)</f>
        <v>3</v>
      </c>
      <c r="C23" s="196" t="str">
        <f t="shared" si="15"/>
        <v>DAY</v>
      </c>
      <c r="D23" s="14">
        <v>1</v>
      </c>
      <c r="E23" s="193">
        <v>0</v>
      </c>
      <c r="F23" s="193">
        <v>0</v>
      </c>
      <c r="G23" s="193">
        <v>0</v>
      </c>
      <c r="H23" s="193">
        <v>1</v>
      </c>
      <c r="I23" s="193">
        <v>1</v>
      </c>
      <c r="J23" s="193">
        <v>0</v>
      </c>
      <c r="K23" s="193">
        <v>1</v>
      </c>
      <c r="L23" s="193">
        <v>0</v>
      </c>
      <c r="M23" s="193">
        <v>0</v>
      </c>
      <c r="N23" s="193">
        <v>0</v>
      </c>
      <c r="O23" s="193">
        <v>1</v>
      </c>
      <c r="P23" s="193">
        <v>1</v>
      </c>
      <c r="Q23" s="194">
        <f t="shared" si="19"/>
        <v>5</v>
      </c>
      <c r="R23" s="194">
        <f t="shared" si="20"/>
        <v>12</v>
      </c>
      <c r="S23" s="201">
        <f t="shared" si="21"/>
        <v>0.41666666666666669</v>
      </c>
    </row>
    <row r="24" spans="1:19" ht="13.7" customHeight="1" x14ac:dyDescent="0.2">
      <c r="A24" s="62" t="str">
        <f>MEMBERS!C21</f>
        <v>DERRY</v>
      </c>
      <c r="B24" s="62">
        <f>VLOOKUP($C24,MEMBERS!$C:$X,17,FALSE)</f>
        <v>6</v>
      </c>
      <c r="C24" s="196" t="str">
        <f t="shared" si="15"/>
        <v>DERRY</v>
      </c>
      <c r="D24" s="14">
        <v>0</v>
      </c>
      <c r="E24" s="193">
        <v>1</v>
      </c>
      <c r="F24" s="193">
        <v>1</v>
      </c>
      <c r="G24" s="193">
        <v>1</v>
      </c>
      <c r="H24" s="193">
        <v>1</v>
      </c>
      <c r="I24" s="193">
        <v>1</v>
      </c>
      <c r="J24" s="193">
        <v>1</v>
      </c>
      <c r="K24" s="193">
        <v>1</v>
      </c>
      <c r="L24" s="193">
        <v>0</v>
      </c>
      <c r="M24" s="193">
        <v>1</v>
      </c>
      <c r="N24" s="193">
        <v>1</v>
      </c>
      <c r="O24" s="193">
        <v>1</v>
      </c>
      <c r="P24" s="193">
        <v>1</v>
      </c>
      <c r="Q24" s="194">
        <f t="shared" si="19"/>
        <v>11</v>
      </c>
      <c r="R24" s="194">
        <f t="shared" si="20"/>
        <v>12</v>
      </c>
      <c r="S24" s="201">
        <f t="shared" si="21"/>
        <v>0.91666666666666663</v>
      </c>
    </row>
    <row r="25" spans="1:19" ht="13.7" customHeight="1" x14ac:dyDescent="0.2">
      <c r="A25" s="62" t="str">
        <f>MEMBERS!C22</f>
        <v>EDEN</v>
      </c>
      <c r="B25" s="62">
        <f>VLOOKUP($C25,MEMBERS!$C:$X,17,FALSE)</f>
        <v>11</v>
      </c>
      <c r="C25" s="196" t="str">
        <f t="shared" si="15"/>
        <v>EDEN</v>
      </c>
      <c r="D25" s="14">
        <v>1</v>
      </c>
      <c r="E25" s="193">
        <v>1</v>
      </c>
      <c r="F25" s="193">
        <v>1</v>
      </c>
      <c r="G25" s="193">
        <v>1</v>
      </c>
      <c r="H25" s="193">
        <v>1</v>
      </c>
      <c r="I25" s="193">
        <v>1</v>
      </c>
      <c r="J25" s="193">
        <v>1</v>
      </c>
      <c r="K25" s="193">
        <v>1</v>
      </c>
      <c r="L25" s="193">
        <v>1</v>
      </c>
      <c r="M25" s="193">
        <v>0</v>
      </c>
      <c r="N25" s="193">
        <v>1</v>
      </c>
      <c r="O25" s="193">
        <v>1</v>
      </c>
      <c r="P25" s="193">
        <v>1</v>
      </c>
      <c r="Q25" s="194">
        <f t="shared" si="19"/>
        <v>11</v>
      </c>
      <c r="R25" s="194">
        <f t="shared" si="20"/>
        <v>12</v>
      </c>
      <c r="S25" s="201">
        <f t="shared" si="21"/>
        <v>0.91666666666666663</v>
      </c>
    </row>
    <row r="26" spans="1:19" ht="14.25" customHeight="1" x14ac:dyDescent="0.2">
      <c r="A26" s="62" t="e">
        <f>MEMBERS!#REF!</f>
        <v>#REF!</v>
      </c>
      <c r="B26" s="62" t="e">
        <f>VLOOKUP($C26,MEMBERS!$C:$X,17,FALSE)</f>
        <v>#REF!</v>
      </c>
      <c r="C26" s="196" t="e">
        <f t="shared" si="15"/>
        <v>#REF!</v>
      </c>
      <c r="D26" s="14">
        <v>0</v>
      </c>
      <c r="E26" s="193">
        <v>0</v>
      </c>
      <c r="F26" s="193">
        <v>1</v>
      </c>
      <c r="G26" s="193">
        <v>1</v>
      </c>
      <c r="H26" s="193">
        <v>1</v>
      </c>
      <c r="I26" s="193">
        <v>1</v>
      </c>
      <c r="J26" s="193">
        <v>1</v>
      </c>
      <c r="K26" s="193">
        <v>0</v>
      </c>
      <c r="L26" s="193">
        <v>1</v>
      </c>
      <c r="M26" s="193">
        <v>1</v>
      </c>
      <c r="N26" s="193">
        <v>0</v>
      </c>
      <c r="O26" s="193">
        <v>1</v>
      </c>
      <c r="P26" s="193">
        <v>1</v>
      </c>
      <c r="Q26" s="194">
        <f t="shared" si="19"/>
        <v>9</v>
      </c>
      <c r="R26" s="194">
        <f t="shared" si="20"/>
        <v>12</v>
      </c>
      <c r="S26" s="201">
        <f t="shared" si="21"/>
        <v>0.75</v>
      </c>
    </row>
    <row r="27" spans="1:19" ht="13.7" customHeight="1" x14ac:dyDescent="0.2">
      <c r="A27" s="62" t="str">
        <f>MEMBERS!C24</f>
        <v>FISHER</v>
      </c>
      <c r="B27" s="62">
        <f>VLOOKUP($C27,MEMBERS!$C:$X,17,FALSE)</f>
        <v>1</v>
      </c>
      <c r="C27" s="196" t="str">
        <f t="shared" si="15"/>
        <v>FISHER</v>
      </c>
      <c r="D27" s="14">
        <v>1</v>
      </c>
      <c r="E27" s="193">
        <v>1</v>
      </c>
      <c r="F27" s="193">
        <v>1</v>
      </c>
      <c r="G27" s="193">
        <v>1</v>
      </c>
      <c r="H27" s="193">
        <v>1</v>
      </c>
      <c r="I27" s="193">
        <v>0</v>
      </c>
      <c r="J27" s="193">
        <v>1</v>
      </c>
      <c r="K27" s="193">
        <v>0</v>
      </c>
      <c r="L27" s="193">
        <v>1</v>
      </c>
      <c r="M27" s="193">
        <v>1</v>
      </c>
      <c r="N27" s="193">
        <v>1</v>
      </c>
      <c r="O27" s="193">
        <v>1</v>
      </c>
      <c r="P27" s="193">
        <v>1</v>
      </c>
      <c r="Q27" s="194">
        <f t="shared" si="19"/>
        <v>10</v>
      </c>
      <c r="R27" s="194">
        <f t="shared" si="20"/>
        <v>12</v>
      </c>
      <c r="S27" s="201">
        <f t="shared" si="21"/>
        <v>0.83333333333333337</v>
      </c>
    </row>
    <row r="28" spans="1:19" ht="13.7" customHeight="1" x14ac:dyDescent="0.2">
      <c r="A28" s="62" t="str">
        <f>MEMBERS!C25</f>
        <v>FORBAT</v>
      </c>
      <c r="B28" s="62">
        <f>VLOOKUP($C28,MEMBERS!$C:$X,17,FALSE)</f>
        <v>7</v>
      </c>
      <c r="C28" s="196" t="str">
        <f t="shared" si="15"/>
        <v>FORBAT</v>
      </c>
      <c r="D28" s="14">
        <v>1</v>
      </c>
      <c r="E28" s="193">
        <v>0</v>
      </c>
      <c r="F28" s="193">
        <v>1</v>
      </c>
      <c r="G28" s="193">
        <v>1</v>
      </c>
      <c r="H28" s="193">
        <v>0</v>
      </c>
      <c r="I28" s="193">
        <v>1</v>
      </c>
      <c r="J28" s="193">
        <v>1</v>
      </c>
      <c r="K28" s="193">
        <v>1</v>
      </c>
      <c r="L28" s="193">
        <v>1</v>
      </c>
      <c r="M28" s="193">
        <v>1</v>
      </c>
      <c r="N28" s="193">
        <v>1</v>
      </c>
      <c r="O28" s="193">
        <v>1</v>
      </c>
      <c r="P28" s="193">
        <v>1</v>
      </c>
      <c r="Q28" s="194">
        <f t="shared" si="19"/>
        <v>10</v>
      </c>
      <c r="R28" s="194">
        <f t="shared" si="20"/>
        <v>12</v>
      </c>
      <c r="S28" s="201">
        <f t="shared" si="21"/>
        <v>0.83333333333333337</v>
      </c>
    </row>
    <row r="29" spans="1:19" x14ac:dyDescent="0.2">
      <c r="A29" s="62" t="str">
        <f>MEMBERS!C26</f>
        <v>GARRETT</v>
      </c>
      <c r="B29" s="62">
        <f>VLOOKUP($C29,MEMBERS!$C:$X,17,FALSE)</f>
        <v>4</v>
      </c>
      <c r="C29" s="196" t="str">
        <f t="shared" si="15"/>
        <v>GARRETT</v>
      </c>
      <c r="E29" s="193">
        <v>1</v>
      </c>
      <c r="F29" s="193">
        <v>1</v>
      </c>
      <c r="G29" s="193">
        <v>1</v>
      </c>
      <c r="H29" s="193">
        <v>1</v>
      </c>
      <c r="I29" s="193">
        <v>1</v>
      </c>
      <c r="J29" s="193">
        <v>1</v>
      </c>
      <c r="K29" s="193">
        <v>1</v>
      </c>
      <c r="L29" s="193">
        <v>1</v>
      </c>
      <c r="M29" s="193">
        <v>1</v>
      </c>
      <c r="N29" s="193">
        <v>1</v>
      </c>
      <c r="O29" s="193">
        <v>1</v>
      </c>
      <c r="P29" s="193">
        <v>1</v>
      </c>
      <c r="Q29" s="194">
        <f t="shared" si="19"/>
        <v>12</v>
      </c>
      <c r="R29" s="194">
        <f t="shared" si="20"/>
        <v>12</v>
      </c>
      <c r="S29" s="201">
        <f t="shared" si="21"/>
        <v>1</v>
      </c>
    </row>
    <row r="30" spans="1:19" ht="13.7" customHeight="1" x14ac:dyDescent="0.2">
      <c r="A30" s="62" t="str">
        <f>MEMBERS!C28</f>
        <v>HALL</v>
      </c>
      <c r="B30" s="62">
        <f>VLOOKUP($C30,MEMBERS!$C:$X,17,FALSE)</f>
        <v>9</v>
      </c>
      <c r="C30" s="196" t="str">
        <f t="shared" si="15"/>
        <v>HALL</v>
      </c>
      <c r="D30" s="14">
        <v>1</v>
      </c>
      <c r="E30" s="193">
        <v>1</v>
      </c>
      <c r="F30" s="193">
        <v>1</v>
      </c>
      <c r="G30" s="193">
        <v>1</v>
      </c>
      <c r="H30" s="193">
        <v>1</v>
      </c>
      <c r="I30" s="193">
        <v>1</v>
      </c>
      <c r="J30" s="193">
        <v>1</v>
      </c>
      <c r="K30" s="193">
        <v>1</v>
      </c>
      <c r="L30" s="193">
        <v>1</v>
      </c>
      <c r="M30" s="193">
        <v>1</v>
      </c>
      <c r="N30" s="193">
        <v>1</v>
      </c>
      <c r="O30" s="193">
        <v>1</v>
      </c>
      <c r="P30" s="193">
        <v>0</v>
      </c>
      <c r="Q30" s="194">
        <f t="shared" si="19"/>
        <v>11</v>
      </c>
      <c r="R30" s="194">
        <f t="shared" si="20"/>
        <v>12</v>
      </c>
      <c r="S30" s="201">
        <f t="shared" si="21"/>
        <v>0.91666666666666663</v>
      </c>
    </row>
    <row r="31" spans="1:19" ht="13.7" customHeight="1" x14ac:dyDescent="0.2">
      <c r="A31" s="62" t="e">
        <f>MEMBERS!#REF!</f>
        <v>#REF!</v>
      </c>
      <c r="B31" s="62" t="e">
        <f>VLOOKUP($C31,MEMBERS!$C:$X,17,FALSE)</f>
        <v>#REF!</v>
      </c>
      <c r="C31" s="196" t="e">
        <f t="shared" si="15"/>
        <v>#REF!</v>
      </c>
      <c r="D31" s="14">
        <v>1</v>
      </c>
      <c r="E31" s="193">
        <v>0</v>
      </c>
      <c r="F31" s="193">
        <v>1</v>
      </c>
      <c r="G31" s="193">
        <v>1</v>
      </c>
      <c r="H31" s="193">
        <v>1</v>
      </c>
      <c r="I31" s="193">
        <v>1</v>
      </c>
      <c r="J31" s="193">
        <v>1</v>
      </c>
      <c r="K31" s="193">
        <v>1</v>
      </c>
      <c r="L31" s="193">
        <v>1</v>
      </c>
      <c r="M31" s="193">
        <v>1</v>
      </c>
      <c r="N31" s="193">
        <v>1</v>
      </c>
      <c r="O31" s="193">
        <v>1</v>
      </c>
      <c r="P31" s="193">
        <v>1</v>
      </c>
      <c r="Q31" s="194">
        <f t="shared" si="19"/>
        <v>11</v>
      </c>
      <c r="R31" s="194">
        <f t="shared" si="20"/>
        <v>12</v>
      </c>
      <c r="S31" s="201">
        <f t="shared" si="21"/>
        <v>0.91666666666666663</v>
      </c>
    </row>
    <row r="32" spans="1:19" ht="15" customHeight="1" x14ac:dyDescent="0.2">
      <c r="A32" s="62" t="str">
        <f>MEMBERS!C29</f>
        <v>HILL</v>
      </c>
      <c r="B32" s="62">
        <f>VLOOKUP($C32,MEMBERS!$C:$X,17,FALSE)</f>
        <v>10</v>
      </c>
      <c r="C32" s="196" t="str">
        <f t="shared" si="15"/>
        <v>HILL</v>
      </c>
      <c r="D32" s="14">
        <v>1</v>
      </c>
      <c r="E32" s="193">
        <v>0</v>
      </c>
      <c r="F32" s="193">
        <v>0</v>
      </c>
      <c r="G32" s="193">
        <v>0</v>
      </c>
      <c r="H32" s="193">
        <v>0</v>
      </c>
      <c r="I32" s="193">
        <v>0</v>
      </c>
      <c r="J32" s="193">
        <v>0</v>
      </c>
      <c r="K32" s="193">
        <v>0</v>
      </c>
      <c r="L32" s="193">
        <v>1</v>
      </c>
      <c r="M32" s="193">
        <v>1</v>
      </c>
      <c r="N32" s="193">
        <v>1</v>
      </c>
      <c r="O32" s="193">
        <v>1</v>
      </c>
      <c r="P32" s="193">
        <v>1</v>
      </c>
      <c r="Q32" s="194">
        <f t="shared" si="19"/>
        <v>5</v>
      </c>
      <c r="R32" s="194">
        <f t="shared" si="20"/>
        <v>12</v>
      </c>
      <c r="S32" s="201">
        <f t="shared" si="21"/>
        <v>0.41666666666666669</v>
      </c>
    </row>
    <row r="33" spans="1:19" ht="13.7" customHeight="1" x14ac:dyDescent="0.2">
      <c r="A33" s="62" t="str">
        <f>MEMBERS!C30</f>
        <v>HORN</v>
      </c>
      <c r="B33" s="62">
        <f>VLOOKUP($C33,MEMBERS!$C:$X,17,FALSE)</f>
        <v>5</v>
      </c>
      <c r="C33" s="196" t="str">
        <f t="shared" si="15"/>
        <v>HORN</v>
      </c>
      <c r="D33" s="14">
        <v>1</v>
      </c>
      <c r="E33" s="193">
        <v>1</v>
      </c>
      <c r="F33" s="193">
        <v>0</v>
      </c>
      <c r="G33" s="193">
        <v>1</v>
      </c>
      <c r="H33" s="193">
        <v>1</v>
      </c>
      <c r="I33" s="193">
        <v>1</v>
      </c>
      <c r="J33" s="193">
        <v>1</v>
      </c>
      <c r="K33" s="193">
        <v>1</v>
      </c>
      <c r="L33" s="193">
        <v>1</v>
      </c>
      <c r="M33" s="193">
        <v>1</v>
      </c>
      <c r="N33" s="193">
        <v>1</v>
      </c>
      <c r="O33" s="193">
        <v>1</v>
      </c>
      <c r="P33" s="193">
        <v>1</v>
      </c>
      <c r="Q33" s="194">
        <f t="shared" si="19"/>
        <v>11</v>
      </c>
      <c r="R33" s="194">
        <f t="shared" si="20"/>
        <v>12</v>
      </c>
      <c r="S33" s="201">
        <f t="shared" si="21"/>
        <v>0.91666666666666663</v>
      </c>
    </row>
    <row r="34" spans="1:19" ht="13.7" customHeight="1" x14ac:dyDescent="0.2">
      <c r="A34" s="62" t="str">
        <f>MEMBERS!C31</f>
        <v>HUBBERT</v>
      </c>
      <c r="B34" s="62">
        <f>VLOOKUP($C34,MEMBERS!$C:$X,17,FALSE)</f>
        <v>5</v>
      </c>
      <c r="C34" s="196" t="str">
        <f t="shared" si="15"/>
        <v>HUBBERT</v>
      </c>
      <c r="D34" s="14">
        <v>1</v>
      </c>
      <c r="E34" s="193">
        <v>1</v>
      </c>
      <c r="F34" s="193">
        <v>1</v>
      </c>
      <c r="G34" s="193">
        <v>1</v>
      </c>
      <c r="H34" s="193">
        <v>1</v>
      </c>
      <c r="I34" s="193">
        <v>1</v>
      </c>
      <c r="J34" s="193">
        <v>1</v>
      </c>
      <c r="K34" s="193">
        <v>1</v>
      </c>
      <c r="L34" s="193">
        <v>1</v>
      </c>
      <c r="M34" s="193">
        <v>1</v>
      </c>
      <c r="N34" s="193">
        <v>1</v>
      </c>
      <c r="O34" s="193">
        <v>1</v>
      </c>
      <c r="P34" s="193">
        <v>1</v>
      </c>
      <c r="Q34" s="194">
        <f t="shared" si="19"/>
        <v>12</v>
      </c>
      <c r="R34" s="194">
        <f t="shared" si="20"/>
        <v>12</v>
      </c>
      <c r="S34" s="201">
        <f t="shared" si="21"/>
        <v>1</v>
      </c>
    </row>
    <row r="35" spans="1:19" ht="13.7" customHeight="1" x14ac:dyDescent="0.2">
      <c r="A35" s="62" t="str">
        <f>MEMBERS!C32</f>
        <v>HYDES</v>
      </c>
      <c r="B35" s="62">
        <f>VLOOKUP($C35,MEMBERS!$C:$X,17,FALSE)</f>
        <v>9</v>
      </c>
      <c r="C35" s="196" t="str">
        <f t="shared" si="15"/>
        <v>HYDES</v>
      </c>
      <c r="D35" s="14">
        <v>1</v>
      </c>
      <c r="E35" s="193">
        <v>1</v>
      </c>
      <c r="F35" s="193">
        <v>1</v>
      </c>
      <c r="G35" s="193">
        <v>1</v>
      </c>
      <c r="H35" s="193">
        <v>1</v>
      </c>
      <c r="I35" s="193">
        <v>1</v>
      </c>
      <c r="J35" s="193">
        <v>0</v>
      </c>
      <c r="K35" s="193">
        <v>1</v>
      </c>
      <c r="L35" s="193">
        <v>1</v>
      </c>
      <c r="M35" s="193">
        <v>1</v>
      </c>
      <c r="N35" s="193">
        <v>1</v>
      </c>
      <c r="O35" s="193">
        <v>1</v>
      </c>
      <c r="P35" s="193">
        <v>1</v>
      </c>
      <c r="Q35" s="194">
        <f t="shared" si="19"/>
        <v>11</v>
      </c>
      <c r="R35" s="194">
        <f t="shared" si="20"/>
        <v>12</v>
      </c>
      <c r="S35" s="201">
        <f t="shared" si="21"/>
        <v>0.91666666666666663</v>
      </c>
    </row>
    <row r="36" spans="1:19" ht="14.25" customHeight="1" x14ac:dyDescent="0.2">
      <c r="A36" s="62" t="str">
        <f>MEMBERS!C34</f>
        <v>JENKINS</v>
      </c>
      <c r="B36" s="62">
        <f>VLOOKUP($C36,MEMBERS!$C:$X,17,FALSE)</f>
        <v>5</v>
      </c>
      <c r="C36" s="196" t="str">
        <f t="shared" si="15"/>
        <v>JENKINS</v>
      </c>
      <c r="D36" s="14">
        <v>1</v>
      </c>
      <c r="E36" s="193">
        <v>1</v>
      </c>
      <c r="F36" s="193">
        <v>1</v>
      </c>
      <c r="G36" s="193">
        <v>1</v>
      </c>
      <c r="H36" s="193">
        <v>1</v>
      </c>
      <c r="I36" s="193">
        <v>1</v>
      </c>
      <c r="J36" s="193">
        <v>1</v>
      </c>
      <c r="K36" s="193">
        <v>1</v>
      </c>
      <c r="L36" s="193">
        <v>1</v>
      </c>
      <c r="M36" s="193">
        <v>1</v>
      </c>
      <c r="N36" s="193">
        <v>1</v>
      </c>
      <c r="O36" s="193">
        <v>1</v>
      </c>
      <c r="P36" s="193">
        <v>1</v>
      </c>
      <c r="Q36" s="194">
        <f t="shared" si="19"/>
        <v>12</v>
      </c>
      <c r="R36" s="194">
        <f t="shared" si="20"/>
        <v>12</v>
      </c>
      <c r="S36" s="201">
        <f t="shared" si="21"/>
        <v>1</v>
      </c>
    </row>
    <row r="37" spans="1:19" ht="13.5" customHeight="1" x14ac:dyDescent="0.2">
      <c r="A37" s="62" t="str">
        <f>MEMBERS!C35</f>
        <v>JOHNS</v>
      </c>
      <c r="B37" s="62">
        <f>VLOOKUP($C37,MEMBERS!$C:$X,17,FALSE)</f>
        <v>4</v>
      </c>
      <c r="C37" s="196" t="str">
        <f t="shared" si="15"/>
        <v>JOHNS</v>
      </c>
      <c r="D37" s="14">
        <v>1</v>
      </c>
      <c r="E37" s="193">
        <v>1</v>
      </c>
      <c r="F37" s="193">
        <v>1</v>
      </c>
      <c r="G37" s="193">
        <v>1</v>
      </c>
      <c r="H37" s="193">
        <v>1</v>
      </c>
      <c r="I37" s="193">
        <v>1</v>
      </c>
      <c r="J37" s="193">
        <v>1</v>
      </c>
      <c r="K37" s="193">
        <v>1</v>
      </c>
      <c r="L37" s="193">
        <v>1</v>
      </c>
      <c r="M37" s="193">
        <v>0</v>
      </c>
      <c r="N37" s="193">
        <v>1</v>
      </c>
      <c r="O37" s="193">
        <v>1</v>
      </c>
      <c r="P37" s="193">
        <v>1</v>
      </c>
      <c r="Q37" s="194">
        <f t="shared" si="19"/>
        <v>11</v>
      </c>
      <c r="R37" s="194">
        <f t="shared" si="20"/>
        <v>12</v>
      </c>
      <c r="S37" s="201">
        <f t="shared" si="21"/>
        <v>0.91666666666666663</v>
      </c>
    </row>
    <row r="38" spans="1:19" ht="13.7" customHeight="1" x14ac:dyDescent="0.2">
      <c r="A38" s="62" t="str">
        <f>MEMBERS!C36</f>
        <v>JONES</v>
      </c>
      <c r="B38" s="62">
        <f>VLOOKUP($C38,MEMBERS!$C:$X,17,FALSE)</f>
        <v>10</v>
      </c>
      <c r="C38" s="196" t="str">
        <f t="shared" si="15"/>
        <v>JONES</v>
      </c>
      <c r="D38" s="14">
        <v>1</v>
      </c>
      <c r="E38" s="193">
        <v>0</v>
      </c>
      <c r="F38" s="193">
        <v>1</v>
      </c>
      <c r="G38" s="193">
        <v>1</v>
      </c>
      <c r="H38" s="193">
        <v>1</v>
      </c>
      <c r="I38" s="193">
        <v>1</v>
      </c>
      <c r="J38" s="193">
        <v>1</v>
      </c>
      <c r="K38" s="193">
        <v>1</v>
      </c>
      <c r="L38" s="193">
        <v>0</v>
      </c>
      <c r="M38" s="193">
        <v>1</v>
      </c>
      <c r="N38" s="193">
        <v>1</v>
      </c>
      <c r="O38" s="193">
        <v>1</v>
      </c>
      <c r="P38" s="193">
        <v>0</v>
      </c>
      <c r="Q38" s="194">
        <f t="shared" si="19"/>
        <v>9</v>
      </c>
      <c r="R38" s="194">
        <f t="shared" si="20"/>
        <v>12</v>
      </c>
      <c r="S38" s="201">
        <f t="shared" si="21"/>
        <v>0.75</v>
      </c>
    </row>
    <row r="39" spans="1:19" ht="13.7" customHeight="1" x14ac:dyDescent="0.2">
      <c r="A39" s="62" t="e">
        <f>MEMBERS!#REF!</f>
        <v>#REF!</v>
      </c>
      <c r="B39" s="62" t="e">
        <f>VLOOKUP($C39,MEMBERS!$C:$X,17,FALSE)</f>
        <v>#REF!</v>
      </c>
      <c r="C39" s="196" t="e">
        <f t="shared" si="15"/>
        <v>#REF!</v>
      </c>
      <c r="D39" s="14">
        <v>1</v>
      </c>
      <c r="E39" s="193">
        <v>1</v>
      </c>
      <c r="F39" s="193">
        <v>1</v>
      </c>
      <c r="G39" s="193">
        <v>0</v>
      </c>
      <c r="H39" s="193">
        <v>0</v>
      </c>
      <c r="I39" s="193">
        <v>0</v>
      </c>
      <c r="J39" s="193">
        <v>1</v>
      </c>
      <c r="K39" s="193">
        <v>0</v>
      </c>
      <c r="L39" s="193">
        <v>0</v>
      </c>
      <c r="M39" s="193">
        <v>1</v>
      </c>
      <c r="N39" s="193">
        <v>1</v>
      </c>
      <c r="O39" s="193">
        <v>1</v>
      </c>
      <c r="P39" s="193">
        <v>1</v>
      </c>
      <c r="Q39" s="194">
        <f t="shared" ref="Q39:Q66" si="22">SUM(E39:P39)</f>
        <v>7</v>
      </c>
      <c r="R39" s="194">
        <f t="shared" ref="R39:R67" si="23">COUNTA(E39:P39)</f>
        <v>12</v>
      </c>
      <c r="S39" s="201">
        <f t="shared" ref="S39:S66" si="24">Q39/R39</f>
        <v>0.58333333333333337</v>
      </c>
    </row>
    <row r="40" spans="1:19" ht="13.7" customHeight="1" x14ac:dyDescent="0.2">
      <c r="A40" s="62" t="str">
        <f>MEMBERS!C37</f>
        <v>KELBY</v>
      </c>
      <c r="B40" s="62">
        <f>VLOOKUP($C40,MEMBERS!$C:$X,17,FALSE)</f>
        <v>10</v>
      </c>
      <c r="C40" s="196" t="str">
        <f t="shared" si="15"/>
        <v>KELBY</v>
      </c>
      <c r="D40" s="14">
        <v>1</v>
      </c>
      <c r="E40" s="193">
        <v>1</v>
      </c>
      <c r="F40" s="193">
        <v>1</v>
      </c>
      <c r="G40" s="193">
        <v>1</v>
      </c>
      <c r="H40" s="193">
        <v>1</v>
      </c>
      <c r="I40" s="193">
        <v>1</v>
      </c>
      <c r="J40" s="193">
        <v>0</v>
      </c>
      <c r="K40" s="193">
        <v>1</v>
      </c>
      <c r="L40" s="193">
        <v>1</v>
      </c>
      <c r="M40" s="193">
        <v>1</v>
      </c>
      <c r="N40" s="193">
        <v>1</v>
      </c>
      <c r="O40" s="193">
        <v>1</v>
      </c>
      <c r="P40" s="193">
        <v>1</v>
      </c>
      <c r="Q40" s="194">
        <f t="shared" si="22"/>
        <v>11</v>
      </c>
      <c r="R40" s="194">
        <f t="shared" si="23"/>
        <v>12</v>
      </c>
      <c r="S40" s="201">
        <f t="shared" si="24"/>
        <v>0.91666666666666663</v>
      </c>
    </row>
    <row r="41" spans="1:19" ht="13.7" customHeight="1" x14ac:dyDescent="0.2">
      <c r="A41" s="62" t="str">
        <f>MEMBERS!C38</f>
        <v>KITCHENER</v>
      </c>
      <c r="B41" s="62">
        <f>VLOOKUP($C41,MEMBERS!$C:$X,17,FALSE)</f>
        <v>4</v>
      </c>
      <c r="C41" s="196" t="str">
        <f t="shared" si="15"/>
        <v>KITCHENER</v>
      </c>
      <c r="D41" s="14">
        <v>1</v>
      </c>
      <c r="E41" s="193">
        <v>1</v>
      </c>
      <c r="F41" s="193">
        <v>0</v>
      </c>
      <c r="G41" s="193">
        <v>1</v>
      </c>
      <c r="H41" s="193">
        <v>1</v>
      </c>
      <c r="I41" s="193">
        <v>1</v>
      </c>
      <c r="J41" s="193">
        <v>1</v>
      </c>
      <c r="K41" s="193">
        <v>1</v>
      </c>
      <c r="L41" s="193">
        <v>0</v>
      </c>
      <c r="M41" s="193">
        <v>1</v>
      </c>
      <c r="N41" s="193">
        <v>1</v>
      </c>
      <c r="O41" s="193">
        <v>0</v>
      </c>
      <c r="P41" s="193">
        <v>1</v>
      </c>
      <c r="Q41" s="194">
        <f t="shared" si="22"/>
        <v>9</v>
      </c>
      <c r="R41" s="194">
        <f t="shared" si="23"/>
        <v>12</v>
      </c>
      <c r="S41" s="201">
        <f t="shared" si="24"/>
        <v>0.75</v>
      </c>
    </row>
    <row r="42" spans="1:19" ht="13.7" customHeight="1" x14ac:dyDescent="0.2">
      <c r="A42" s="62" t="str">
        <f>MEMBERS!C39</f>
        <v>LAZENBY</v>
      </c>
      <c r="B42" s="62">
        <f>VLOOKUP($C42,MEMBERS!$C:$X,17,FALSE)</f>
        <v>6</v>
      </c>
      <c r="C42" s="196" t="str">
        <f t="shared" si="15"/>
        <v>LAZENBY</v>
      </c>
      <c r="D42" s="14">
        <v>1</v>
      </c>
      <c r="E42" s="193">
        <v>1</v>
      </c>
      <c r="F42" s="193">
        <v>1</v>
      </c>
      <c r="G42" s="193">
        <v>1</v>
      </c>
      <c r="H42" s="193">
        <v>0</v>
      </c>
      <c r="I42" s="193">
        <v>1</v>
      </c>
      <c r="J42" s="193">
        <v>1</v>
      </c>
      <c r="K42" s="193">
        <v>1</v>
      </c>
      <c r="L42" s="193">
        <v>0</v>
      </c>
      <c r="M42" s="193">
        <v>1</v>
      </c>
      <c r="N42" s="193">
        <v>0</v>
      </c>
      <c r="O42" s="193">
        <v>1</v>
      </c>
      <c r="P42" s="193">
        <v>1</v>
      </c>
      <c r="Q42" s="194">
        <f t="shared" si="22"/>
        <v>9</v>
      </c>
      <c r="R42" s="194">
        <f t="shared" si="23"/>
        <v>12</v>
      </c>
      <c r="S42" s="201">
        <f t="shared" si="24"/>
        <v>0.75</v>
      </c>
    </row>
    <row r="43" spans="1:19" ht="13.7" customHeight="1" x14ac:dyDescent="0.2">
      <c r="A43" s="62" t="str">
        <f>MEMBERS!C40</f>
        <v>LIGHTFOOT</v>
      </c>
      <c r="B43" s="62">
        <f>VLOOKUP($C43,MEMBERS!$C:$X,17,FALSE)</f>
        <v>6</v>
      </c>
      <c r="C43" s="196" t="str">
        <f t="shared" si="15"/>
        <v>LIGHTFOOT</v>
      </c>
      <c r="D43" s="14"/>
      <c r="E43" s="193">
        <v>1</v>
      </c>
      <c r="F43" s="193">
        <v>1</v>
      </c>
      <c r="G43" s="193">
        <v>1</v>
      </c>
      <c r="H43" s="193">
        <v>0</v>
      </c>
      <c r="I43" s="193">
        <v>1</v>
      </c>
      <c r="J43" s="193">
        <v>0</v>
      </c>
      <c r="K43" s="193">
        <v>1</v>
      </c>
      <c r="L43" s="193">
        <v>1</v>
      </c>
      <c r="M43" s="193">
        <v>0</v>
      </c>
      <c r="N43" s="193">
        <v>1</v>
      </c>
      <c r="O43" s="193">
        <v>1</v>
      </c>
      <c r="P43" s="193">
        <v>0</v>
      </c>
      <c r="Q43" s="194">
        <f t="shared" si="22"/>
        <v>8</v>
      </c>
      <c r="R43" s="194">
        <f t="shared" si="23"/>
        <v>12</v>
      </c>
      <c r="S43" s="201">
        <f t="shared" si="24"/>
        <v>0.66666666666666663</v>
      </c>
    </row>
    <row r="44" spans="1:19" ht="13.7" customHeight="1" x14ac:dyDescent="0.2">
      <c r="A44" s="62" t="str">
        <f>MEMBERS!C41</f>
        <v>MACMILLAN</v>
      </c>
      <c r="B44" s="62">
        <f>VLOOKUP($C44,MEMBERS!$C:$X,17,FALSE)</f>
        <v>10</v>
      </c>
      <c r="C44" s="196" t="str">
        <f t="shared" si="15"/>
        <v>MACMILLAN</v>
      </c>
      <c r="D44" s="14"/>
      <c r="E44" s="193">
        <v>1</v>
      </c>
      <c r="F44" s="193">
        <v>0</v>
      </c>
      <c r="G44" s="193">
        <v>1</v>
      </c>
      <c r="H44" s="193">
        <v>1</v>
      </c>
      <c r="I44" s="193">
        <v>1</v>
      </c>
      <c r="J44" s="193">
        <v>1</v>
      </c>
      <c r="K44" s="193">
        <v>1</v>
      </c>
      <c r="L44" s="193">
        <v>1</v>
      </c>
      <c r="M44" s="193">
        <v>1</v>
      </c>
      <c r="N44" s="193">
        <v>1</v>
      </c>
      <c r="O44" s="193">
        <v>0</v>
      </c>
      <c r="P44" s="193">
        <v>1</v>
      </c>
      <c r="Q44" s="194">
        <f t="shared" si="22"/>
        <v>10</v>
      </c>
      <c r="R44" s="194">
        <f t="shared" si="23"/>
        <v>12</v>
      </c>
      <c r="S44" s="201">
        <f t="shared" si="24"/>
        <v>0.83333333333333337</v>
      </c>
    </row>
    <row r="45" spans="1:19" ht="13.7" customHeight="1" x14ac:dyDescent="0.2">
      <c r="A45" s="62" t="str">
        <f>MEMBERS!C42</f>
        <v>MIDDLETON</v>
      </c>
      <c r="B45" s="62">
        <f>VLOOKUP($C45,MEMBERS!$C:$X,17,FALSE)</f>
        <v>2</v>
      </c>
      <c r="C45" s="196" t="str">
        <f t="shared" si="15"/>
        <v>MIDDLETON</v>
      </c>
      <c r="D45" s="14">
        <v>1</v>
      </c>
      <c r="E45" s="193">
        <v>0</v>
      </c>
      <c r="F45" s="193">
        <v>1</v>
      </c>
      <c r="G45" s="193">
        <v>1</v>
      </c>
      <c r="H45" s="193">
        <v>0</v>
      </c>
      <c r="I45" s="193">
        <v>0</v>
      </c>
      <c r="J45" s="193">
        <v>0</v>
      </c>
      <c r="K45" s="193">
        <v>0</v>
      </c>
      <c r="L45" s="193">
        <v>1</v>
      </c>
      <c r="M45" s="193">
        <v>1</v>
      </c>
      <c r="N45" s="193">
        <v>1</v>
      </c>
      <c r="O45" s="193">
        <v>0</v>
      </c>
      <c r="P45" s="193">
        <v>1</v>
      </c>
      <c r="Q45" s="194">
        <f t="shared" si="22"/>
        <v>6</v>
      </c>
      <c r="R45" s="194">
        <f t="shared" si="23"/>
        <v>12</v>
      </c>
      <c r="S45" s="201">
        <f t="shared" si="24"/>
        <v>0.5</v>
      </c>
    </row>
    <row r="46" spans="1:19" ht="13.7" customHeight="1" x14ac:dyDescent="0.2">
      <c r="A46" s="62" t="e">
        <f>MEMBERS!#REF!</f>
        <v>#REF!</v>
      </c>
      <c r="B46" s="62" t="e">
        <f>VLOOKUP($C46,MEMBERS!$C:$X,17,FALSE)</f>
        <v>#REF!</v>
      </c>
      <c r="C46" s="196" t="e">
        <f t="shared" ref="C46:C67" si="25">A46</f>
        <v>#REF!</v>
      </c>
      <c r="D46" s="14">
        <v>1</v>
      </c>
      <c r="E46" s="193">
        <v>0</v>
      </c>
      <c r="F46" s="193">
        <v>1</v>
      </c>
      <c r="G46" s="193">
        <v>0</v>
      </c>
      <c r="H46" s="193">
        <v>0</v>
      </c>
      <c r="I46" s="193">
        <v>0</v>
      </c>
      <c r="J46" s="193">
        <v>0</v>
      </c>
      <c r="K46" s="193">
        <v>1</v>
      </c>
      <c r="L46" s="193">
        <v>1</v>
      </c>
      <c r="M46" s="193">
        <v>1</v>
      </c>
      <c r="N46" s="193">
        <v>0</v>
      </c>
      <c r="O46" s="193">
        <v>1</v>
      </c>
      <c r="P46" s="193">
        <v>1</v>
      </c>
      <c r="Q46" s="194">
        <f t="shared" si="22"/>
        <v>6</v>
      </c>
      <c r="R46" s="194">
        <f t="shared" si="23"/>
        <v>12</v>
      </c>
      <c r="S46" s="201">
        <f t="shared" si="24"/>
        <v>0.5</v>
      </c>
    </row>
    <row r="47" spans="1:19" ht="13.7" customHeight="1" x14ac:dyDescent="0.2">
      <c r="A47" s="62" t="str">
        <f>MEMBERS!C43</f>
        <v>PAGE</v>
      </c>
      <c r="B47" s="62">
        <f>VLOOKUP($C47,MEMBERS!$C:$X,17,FALSE)</f>
        <v>8</v>
      </c>
      <c r="C47" s="196" t="str">
        <f t="shared" si="25"/>
        <v>PAGE</v>
      </c>
      <c r="D47" s="14">
        <v>1</v>
      </c>
      <c r="E47" s="193">
        <v>1</v>
      </c>
      <c r="F47" s="193">
        <v>1</v>
      </c>
      <c r="G47" s="193">
        <v>1</v>
      </c>
      <c r="H47" s="193">
        <v>1</v>
      </c>
      <c r="I47" s="193">
        <v>1</v>
      </c>
      <c r="J47" s="193">
        <v>1</v>
      </c>
      <c r="K47" s="193">
        <v>1</v>
      </c>
      <c r="L47" s="193">
        <v>1</v>
      </c>
      <c r="M47" s="193">
        <v>1</v>
      </c>
      <c r="N47" s="193">
        <v>1</v>
      </c>
      <c r="O47" s="193">
        <v>1</v>
      </c>
      <c r="P47" s="193">
        <v>1</v>
      </c>
      <c r="Q47" s="194">
        <f t="shared" si="22"/>
        <v>12</v>
      </c>
      <c r="R47" s="194">
        <f t="shared" si="23"/>
        <v>12</v>
      </c>
      <c r="S47" s="201">
        <f t="shared" si="24"/>
        <v>1</v>
      </c>
    </row>
    <row r="48" spans="1:19" ht="13.5" customHeight="1" x14ac:dyDescent="0.2">
      <c r="A48" s="62" t="str">
        <f>MEMBERS!C44</f>
        <v>PEACOCK</v>
      </c>
      <c r="B48" s="62">
        <f>VLOOKUP($C48,MEMBERS!$C:$X,17,FALSE)</f>
        <v>11</v>
      </c>
      <c r="C48" s="196" t="str">
        <f t="shared" si="25"/>
        <v>PEACOCK</v>
      </c>
      <c r="D48" s="14">
        <v>1</v>
      </c>
      <c r="E48" s="193">
        <v>1</v>
      </c>
      <c r="F48" s="193">
        <v>1</v>
      </c>
      <c r="G48" s="193">
        <v>1</v>
      </c>
      <c r="H48" s="193">
        <v>1</v>
      </c>
      <c r="I48" s="193">
        <v>0</v>
      </c>
      <c r="J48" s="193">
        <v>1</v>
      </c>
      <c r="K48" s="193">
        <v>1</v>
      </c>
      <c r="L48" s="193">
        <v>1</v>
      </c>
      <c r="M48" s="193">
        <v>1</v>
      </c>
      <c r="N48" s="193">
        <v>1</v>
      </c>
      <c r="O48" s="193">
        <v>1</v>
      </c>
      <c r="P48" s="193">
        <v>1</v>
      </c>
      <c r="Q48" s="194">
        <f t="shared" si="22"/>
        <v>11</v>
      </c>
      <c r="R48" s="194">
        <f t="shared" si="23"/>
        <v>12</v>
      </c>
      <c r="S48" s="201">
        <f t="shared" si="24"/>
        <v>0.91666666666666663</v>
      </c>
    </row>
    <row r="49" spans="1:19" x14ac:dyDescent="0.2">
      <c r="A49" s="62" t="str">
        <f>MEMBERS!C45</f>
        <v>PEARSON</v>
      </c>
      <c r="B49" s="62">
        <f>VLOOKUP($C49,MEMBERS!$C:$X,17,FALSE)</f>
        <v>5</v>
      </c>
      <c r="C49" s="196" t="str">
        <f t="shared" si="25"/>
        <v>PEARSON</v>
      </c>
      <c r="D49" s="14">
        <v>1</v>
      </c>
      <c r="E49" s="193">
        <v>1</v>
      </c>
      <c r="F49" s="193">
        <v>1</v>
      </c>
      <c r="G49" s="193">
        <v>1</v>
      </c>
      <c r="H49" s="193">
        <v>1</v>
      </c>
      <c r="I49" s="193">
        <v>0</v>
      </c>
      <c r="J49" s="193">
        <v>1</v>
      </c>
      <c r="K49" s="193">
        <v>1</v>
      </c>
      <c r="L49" s="193">
        <v>1</v>
      </c>
      <c r="M49" s="193">
        <v>0</v>
      </c>
      <c r="N49" s="193">
        <v>0</v>
      </c>
      <c r="O49" s="193">
        <v>1</v>
      </c>
      <c r="P49" s="193">
        <v>1</v>
      </c>
      <c r="Q49" s="194">
        <f t="shared" si="22"/>
        <v>9</v>
      </c>
      <c r="R49" s="194">
        <f t="shared" si="23"/>
        <v>12</v>
      </c>
      <c r="S49" s="201">
        <f t="shared" si="24"/>
        <v>0.75</v>
      </c>
    </row>
    <row r="50" spans="1:19" ht="13.7" customHeight="1" x14ac:dyDescent="0.2">
      <c r="A50" s="62" t="str">
        <f>MEMBERS!C46</f>
        <v>PICKETT</v>
      </c>
      <c r="B50" s="62">
        <f>VLOOKUP($C50,MEMBERS!$C:$X,17,FALSE)</f>
        <v>10</v>
      </c>
      <c r="C50" s="196" t="str">
        <f t="shared" si="25"/>
        <v>PICKETT</v>
      </c>
      <c r="D50" s="14">
        <v>0</v>
      </c>
      <c r="E50" s="193">
        <v>1</v>
      </c>
      <c r="F50" s="193">
        <v>0</v>
      </c>
      <c r="G50" s="193">
        <v>1</v>
      </c>
      <c r="H50" s="193">
        <v>1</v>
      </c>
      <c r="I50" s="193">
        <v>0</v>
      </c>
      <c r="J50" s="193">
        <v>1</v>
      </c>
      <c r="K50" s="193">
        <v>0</v>
      </c>
      <c r="L50" s="193">
        <v>1</v>
      </c>
      <c r="M50" s="193">
        <v>0</v>
      </c>
      <c r="N50" s="193">
        <v>0</v>
      </c>
      <c r="O50" s="193">
        <v>1</v>
      </c>
      <c r="P50" s="193">
        <v>1</v>
      </c>
      <c r="Q50" s="194">
        <f t="shared" si="22"/>
        <v>7</v>
      </c>
      <c r="R50" s="194">
        <f t="shared" si="23"/>
        <v>12</v>
      </c>
      <c r="S50" s="201">
        <f t="shared" si="24"/>
        <v>0.58333333333333337</v>
      </c>
    </row>
    <row r="51" spans="1:19" ht="13.7" customHeight="1" x14ac:dyDescent="0.2">
      <c r="A51" s="62" t="e">
        <f>MEMBERS!#REF!</f>
        <v>#REF!</v>
      </c>
      <c r="B51" s="62" t="e">
        <f>VLOOKUP($C51,MEMBERS!$C:$X,17,FALSE)</f>
        <v>#REF!</v>
      </c>
      <c r="C51" s="196" t="e">
        <f t="shared" si="25"/>
        <v>#REF!</v>
      </c>
      <c r="D51" s="14">
        <v>1</v>
      </c>
      <c r="E51" s="193">
        <v>1</v>
      </c>
      <c r="F51" s="193">
        <v>1</v>
      </c>
      <c r="G51" s="193">
        <v>1</v>
      </c>
      <c r="H51" s="193">
        <v>1</v>
      </c>
      <c r="I51" s="193">
        <v>1</v>
      </c>
      <c r="J51" s="193">
        <v>1</v>
      </c>
      <c r="K51" s="193">
        <v>1</v>
      </c>
      <c r="L51" s="193">
        <v>1</v>
      </c>
      <c r="M51" s="193">
        <v>1</v>
      </c>
      <c r="N51" s="193">
        <v>1</v>
      </c>
      <c r="O51" s="193">
        <v>1</v>
      </c>
      <c r="P51" s="193">
        <v>1</v>
      </c>
      <c r="Q51" s="194">
        <f t="shared" si="22"/>
        <v>12</v>
      </c>
      <c r="R51" s="194">
        <f t="shared" si="23"/>
        <v>12</v>
      </c>
      <c r="S51" s="201">
        <f t="shared" si="24"/>
        <v>1</v>
      </c>
    </row>
    <row r="52" spans="1:19" ht="13.7" customHeight="1" x14ac:dyDescent="0.2">
      <c r="A52" s="62" t="str">
        <f>MEMBERS!C47</f>
        <v>RYLOTT</v>
      </c>
      <c r="B52" s="62">
        <f>VLOOKUP($C52,MEMBERS!$C:$X,17,FALSE)</f>
        <v>1</v>
      </c>
      <c r="C52" s="196" t="str">
        <f t="shared" si="25"/>
        <v>RYLOTT</v>
      </c>
      <c r="D52" s="14">
        <v>1</v>
      </c>
      <c r="E52" s="193">
        <v>1</v>
      </c>
      <c r="F52" s="193">
        <v>1</v>
      </c>
      <c r="G52" s="193">
        <v>1</v>
      </c>
      <c r="H52" s="193">
        <v>1</v>
      </c>
      <c r="I52" s="193">
        <v>1</v>
      </c>
      <c r="J52" s="193">
        <v>1</v>
      </c>
      <c r="K52" s="193">
        <v>1</v>
      </c>
      <c r="L52" s="193">
        <v>1</v>
      </c>
      <c r="M52" s="193">
        <v>1</v>
      </c>
      <c r="N52" s="193">
        <v>1</v>
      </c>
      <c r="O52" s="193">
        <v>1</v>
      </c>
      <c r="P52" s="193">
        <v>1</v>
      </c>
      <c r="Q52" s="194">
        <f t="shared" si="22"/>
        <v>12</v>
      </c>
      <c r="R52" s="194">
        <f t="shared" si="23"/>
        <v>12</v>
      </c>
      <c r="S52" s="201">
        <f t="shared" si="24"/>
        <v>1</v>
      </c>
    </row>
    <row r="53" spans="1:19" ht="13.7" customHeight="1" x14ac:dyDescent="0.2">
      <c r="A53" s="62" t="e">
        <f>MEMBERS!#REF!</f>
        <v>#REF!</v>
      </c>
      <c r="B53" s="62" t="e">
        <f>VLOOKUP($C53,MEMBERS!$C:$X,17,FALSE)</f>
        <v>#REF!</v>
      </c>
      <c r="C53" s="196" t="e">
        <f t="shared" si="25"/>
        <v>#REF!</v>
      </c>
      <c r="D53" s="14">
        <v>1</v>
      </c>
      <c r="E53" s="193">
        <v>1</v>
      </c>
      <c r="F53" s="193">
        <v>1</v>
      </c>
      <c r="G53" s="193">
        <v>1</v>
      </c>
      <c r="H53" s="193">
        <v>1</v>
      </c>
      <c r="I53" s="193">
        <v>1</v>
      </c>
      <c r="J53" s="193">
        <v>1</v>
      </c>
      <c r="K53" s="193">
        <v>1</v>
      </c>
      <c r="L53" s="193">
        <v>1</v>
      </c>
      <c r="M53" s="193">
        <v>0</v>
      </c>
      <c r="N53" s="193">
        <v>1</v>
      </c>
      <c r="O53" s="193">
        <v>1</v>
      </c>
      <c r="P53" s="193">
        <v>1</v>
      </c>
      <c r="Q53" s="194">
        <f t="shared" si="22"/>
        <v>11</v>
      </c>
      <c r="R53" s="194">
        <f t="shared" si="23"/>
        <v>12</v>
      </c>
      <c r="S53" s="201">
        <f t="shared" si="24"/>
        <v>0.91666666666666663</v>
      </c>
    </row>
    <row r="54" spans="1:19" ht="13.7" customHeight="1" x14ac:dyDescent="0.2">
      <c r="A54" s="62" t="str">
        <f>MEMBERS!C48</f>
        <v>SALMON</v>
      </c>
      <c r="B54" s="62">
        <f>VLOOKUP($C54,MEMBERS!$C:$X,17,FALSE)</f>
        <v>5</v>
      </c>
      <c r="C54" s="196" t="str">
        <f t="shared" si="25"/>
        <v>SALMON</v>
      </c>
      <c r="D54" s="14">
        <v>1</v>
      </c>
      <c r="E54" s="193">
        <v>1</v>
      </c>
      <c r="F54" s="193">
        <v>0</v>
      </c>
      <c r="G54" s="193">
        <v>1</v>
      </c>
      <c r="H54" s="193">
        <v>1</v>
      </c>
      <c r="I54" s="193">
        <v>1</v>
      </c>
      <c r="J54" s="193">
        <v>1</v>
      </c>
      <c r="K54" s="193">
        <v>1</v>
      </c>
      <c r="L54" s="193">
        <v>1</v>
      </c>
      <c r="M54" s="193">
        <v>1</v>
      </c>
      <c r="N54" s="193">
        <v>0</v>
      </c>
      <c r="O54" s="193">
        <v>1</v>
      </c>
      <c r="P54" s="193">
        <v>1</v>
      </c>
      <c r="Q54" s="194">
        <f t="shared" si="22"/>
        <v>10</v>
      </c>
      <c r="R54" s="194">
        <f t="shared" si="23"/>
        <v>12</v>
      </c>
      <c r="S54" s="201">
        <f t="shared" si="24"/>
        <v>0.83333333333333337</v>
      </c>
    </row>
    <row r="55" spans="1:19" ht="12.75" customHeight="1" x14ac:dyDescent="0.2">
      <c r="A55" s="62" t="str">
        <f>MEMBERS!C49</f>
        <v>SEARL</v>
      </c>
      <c r="B55" s="62">
        <f>VLOOKUP($C55,MEMBERS!$C:$X,17,FALSE)</f>
        <v>7</v>
      </c>
      <c r="C55" s="196" t="str">
        <f t="shared" si="25"/>
        <v>SEARL</v>
      </c>
      <c r="D55" s="14">
        <v>1</v>
      </c>
      <c r="E55" s="193">
        <v>1</v>
      </c>
      <c r="F55" s="193">
        <v>1</v>
      </c>
      <c r="G55" s="193">
        <v>1</v>
      </c>
      <c r="H55" s="193">
        <v>1</v>
      </c>
      <c r="I55" s="193">
        <v>1</v>
      </c>
      <c r="J55" s="193">
        <v>1</v>
      </c>
      <c r="K55" s="193">
        <v>1</v>
      </c>
      <c r="L55" s="193">
        <v>1</v>
      </c>
      <c r="M55" s="193">
        <v>1</v>
      </c>
      <c r="N55" s="193">
        <v>1</v>
      </c>
      <c r="O55" s="193">
        <v>1</v>
      </c>
      <c r="P55" s="193">
        <v>1</v>
      </c>
      <c r="Q55" s="194">
        <f t="shared" si="22"/>
        <v>12</v>
      </c>
      <c r="R55" s="194">
        <f t="shared" si="23"/>
        <v>12</v>
      </c>
      <c r="S55" s="201">
        <f t="shared" si="24"/>
        <v>1</v>
      </c>
    </row>
    <row r="56" spans="1:19" ht="13.7" customHeight="1" x14ac:dyDescent="0.2">
      <c r="A56" s="62" t="str">
        <f>MEMBERS!C70</f>
        <v>SHARPE</v>
      </c>
      <c r="B56" s="62">
        <f>VLOOKUP($C56,MEMBERS!$C:$X,17,FALSE)</f>
        <v>5</v>
      </c>
      <c r="C56" s="196" t="str">
        <f t="shared" si="25"/>
        <v>SHARPE</v>
      </c>
      <c r="D56" s="14">
        <v>1</v>
      </c>
      <c r="E56" s="193">
        <v>0</v>
      </c>
      <c r="F56" s="193">
        <v>1</v>
      </c>
      <c r="G56" s="193">
        <v>0</v>
      </c>
      <c r="H56" s="193">
        <v>0</v>
      </c>
      <c r="I56" s="193">
        <v>0</v>
      </c>
      <c r="J56" s="193">
        <v>0</v>
      </c>
      <c r="K56" s="193">
        <v>0</v>
      </c>
      <c r="L56" s="193">
        <v>0</v>
      </c>
      <c r="M56" s="193">
        <v>0</v>
      </c>
      <c r="N56" s="193">
        <v>0</v>
      </c>
      <c r="O56" s="193">
        <v>0</v>
      </c>
      <c r="P56" s="193">
        <v>0</v>
      </c>
      <c r="Q56" s="194">
        <f t="shared" si="22"/>
        <v>1</v>
      </c>
      <c r="R56" s="194">
        <f t="shared" si="23"/>
        <v>12</v>
      </c>
      <c r="S56" s="201">
        <f t="shared" si="24"/>
        <v>8.3333333333333329E-2</v>
      </c>
    </row>
    <row r="57" spans="1:19" ht="13.7" customHeight="1" x14ac:dyDescent="0.2">
      <c r="A57" s="62" t="str">
        <f>MEMBERS!C50</f>
        <v>SMEDLEY</v>
      </c>
      <c r="B57" s="62">
        <f>VLOOKUP($C57,MEMBERS!$C:$X,17,FALSE)</f>
        <v>3</v>
      </c>
      <c r="C57" s="196" t="str">
        <f t="shared" si="25"/>
        <v>SMEDLEY</v>
      </c>
      <c r="D57" s="14">
        <v>1</v>
      </c>
      <c r="E57" s="193">
        <v>1</v>
      </c>
      <c r="F57" s="193">
        <v>1</v>
      </c>
      <c r="G57" s="193">
        <v>0</v>
      </c>
      <c r="H57" s="193">
        <v>1</v>
      </c>
      <c r="I57" s="193">
        <v>0</v>
      </c>
      <c r="J57" s="193">
        <v>0</v>
      </c>
      <c r="K57" s="193">
        <v>1</v>
      </c>
      <c r="L57" s="193">
        <v>1</v>
      </c>
      <c r="M57" s="193">
        <v>0</v>
      </c>
      <c r="N57" s="193">
        <v>1</v>
      </c>
      <c r="O57" s="193">
        <v>1</v>
      </c>
      <c r="P57" s="193">
        <v>1</v>
      </c>
      <c r="Q57" s="194">
        <f t="shared" si="22"/>
        <v>8</v>
      </c>
      <c r="R57" s="194">
        <f t="shared" si="23"/>
        <v>12</v>
      </c>
      <c r="S57" s="201">
        <f t="shared" si="24"/>
        <v>0.66666666666666663</v>
      </c>
    </row>
    <row r="58" spans="1:19" ht="13.7" customHeight="1" x14ac:dyDescent="0.2">
      <c r="A58" s="62" t="str">
        <f>MEMBERS!C51</f>
        <v>SPOONER</v>
      </c>
      <c r="B58" s="62">
        <f>VLOOKUP($C58,MEMBERS!$C:$X,17,FALSE)</f>
        <v>3</v>
      </c>
      <c r="C58" s="196" t="str">
        <f t="shared" si="25"/>
        <v>SPOONER</v>
      </c>
      <c r="D58" s="14">
        <v>1</v>
      </c>
      <c r="E58" s="193">
        <v>1</v>
      </c>
      <c r="F58" s="193">
        <v>1</v>
      </c>
      <c r="G58" s="193">
        <v>1</v>
      </c>
      <c r="H58" s="193">
        <v>1</v>
      </c>
      <c r="I58" s="193">
        <v>1</v>
      </c>
      <c r="J58" s="193">
        <v>1</v>
      </c>
      <c r="K58" s="193">
        <v>1</v>
      </c>
      <c r="L58" s="193">
        <v>1</v>
      </c>
      <c r="M58" s="193">
        <v>1</v>
      </c>
      <c r="N58" s="193">
        <v>1</v>
      </c>
      <c r="O58" s="193">
        <v>1</v>
      </c>
      <c r="P58" s="193">
        <v>1</v>
      </c>
      <c r="Q58" s="194">
        <f t="shared" si="22"/>
        <v>12</v>
      </c>
      <c r="R58" s="194">
        <f t="shared" si="23"/>
        <v>12</v>
      </c>
      <c r="S58" s="201">
        <f t="shared" si="24"/>
        <v>1</v>
      </c>
    </row>
    <row r="59" spans="1:19" ht="13.7" customHeight="1" x14ac:dyDescent="0.2">
      <c r="A59" s="62" t="str">
        <f>MEMBERS!C53</f>
        <v>STUBBS</v>
      </c>
      <c r="B59" s="62">
        <f>VLOOKUP($C59,MEMBERS!$C:$X,17,FALSE)</f>
        <v>4</v>
      </c>
      <c r="C59" s="196" t="str">
        <f t="shared" si="25"/>
        <v>STUBBS</v>
      </c>
      <c r="D59" s="14"/>
      <c r="E59" s="193">
        <v>0</v>
      </c>
      <c r="F59" s="193">
        <v>1</v>
      </c>
      <c r="G59" s="193">
        <v>1</v>
      </c>
      <c r="H59" s="193">
        <v>0</v>
      </c>
      <c r="I59" s="193">
        <v>0</v>
      </c>
      <c r="J59" s="193">
        <v>1</v>
      </c>
      <c r="K59" s="193">
        <v>1</v>
      </c>
      <c r="L59" s="193">
        <v>0</v>
      </c>
      <c r="M59" s="193">
        <v>0</v>
      </c>
      <c r="N59" s="193">
        <v>0</v>
      </c>
      <c r="O59" s="193">
        <v>1</v>
      </c>
      <c r="P59" s="193">
        <v>1</v>
      </c>
      <c r="Q59" s="194">
        <f t="shared" si="22"/>
        <v>6</v>
      </c>
      <c r="R59" s="194">
        <f t="shared" si="23"/>
        <v>12</v>
      </c>
      <c r="S59" s="201">
        <f t="shared" si="24"/>
        <v>0.5</v>
      </c>
    </row>
    <row r="60" spans="1:19" ht="13.7" customHeight="1" x14ac:dyDescent="0.2">
      <c r="A60" s="62" t="str">
        <f>MEMBERS!C54</f>
        <v>TAYLOR</v>
      </c>
      <c r="B60" s="62">
        <f>VLOOKUP($C60,MEMBERS!$C:$X,17,FALSE)</f>
        <v>3</v>
      </c>
      <c r="C60" s="196" t="str">
        <f t="shared" si="25"/>
        <v>TAYLOR</v>
      </c>
      <c r="D60" s="14"/>
      <c r="E60" s="193">
        <v>1</v>
      </c>
      <c r="F60" s="193">
        <v>1</v>
      </c>
      <c r="G60" s="193">
        <v>1</v>
      </c>
      <c r="H60" s="193">
        <v>0</v>
      </c>
      <c r="I60" s="193">
        <v>1</v>
      </c>
      <c r="J60" s="193">
        <v>1</v>
      </c>
      <c r="K60" s="193">
        <v>1</v>
      </c>
      <c r="L60" s="193">
        <v>1</v>
      </c>
      <c r="M60" s="193">
        <v>1</v>
      </c>
      <c r="N60" s="193">
        <v>1</v>
      </c>
      <c r="O60" s="193">
        <v>1</v>
      </c>
      <c r="P60" s="193">
        <v>1</v>
      </c>
      <c r="Q60" s="194">
        <f t="shared" si="22"/>
        <v>11</v>
      </c>
      <c r="R60" s="194">
        <f t="shared" si="23"/>
        <v>12</v>
      </c>
      <c r="S60" s="201">
        <f t="shared" si="24"/>
        <v>0.91666666666666663</v>
      </c>
    </row>
    <row r="61" spans="1:19" ht="13.7" customHeight="1" x14ac:dyDescent="0.2">
      <c r="A61" s="62" t="str">
        <f>MEMBERS!C55</f>
        <v>TORY</v>
      </c>
      <c r="B61" s="62">
        <f>VLOOKUP($C61,MEMBERS!$C:$X,17,FALSE)</f>
        <v>12</v>
      </c>
      <c r="C61" s="196" t="str">
        <f t="shared" si="25"/>
        <v>TORY</v>
      </c>
      <c r="D61" s="14">
        <v>1</v>
      </c>
      <c r="E61" s="193">
        <v>1</v>
      </c>
      <c r="F61" s="193">
        <v>1</v>
      </c>
      <c r="G61" s="193">
        <v>1</v>
      </c>
      <c r="H61" s="193">
        <v>0</v>
      </c>
      <c r="I61" s="193">
        <v>1</v>
      </c>
      <c r="J61" s="193">
        <v>1</v>
      </c>
      <c r="K61" s="193">
        <v>1</v>
      </c>
      <c r="L61" s="193">
        <v>1</v>
      </c>
      <c r="M61" s="193">
        <v>0</v>
      </c>
      <c r="N61" s="193">
        <v>0</v>
      </c>
      <c r="O61" s="193">
        <v>1</v>
      </c>
      <c r="P61" s="193">
        <v>1</v>
      </c>
      <c r="Q61" s="194">
        <f t="shared" si="22"/>
        <v>9</v>
      </c>
      <c r="R61" s="194">
        <f t="shared" si="23"/>
        <v>12</v>
      </c>
      <c r="S61" s="201">
        <f t="shared" si="24"/>
        <v>0.75</v>
      </c>
    </row>
    <row r="62" spans="1:19" ht="13.7" customHeight="1" x14ac:dyDescent="0.2">
      <c r="A62" s="62" t="str">
        <f>MEMBERS!C56</f>
        <v>TRASK</v>
      </c>
      <c r="B62" s="62">
        <f>VLOOKUP($C62,MEMBERS!$C:$X,17,FALSE)</f>
        <v>5</v>
      </c>
      <c r="C62" s="196" t="str">
        <f t="shared" si="25"/>
        <v>TRASK</v>
      </c>
      <c r="D62" s="14"/>
      <c r="E62" s="193">
        <v>1</v>
      </c>
      <c r="F62" s="193">
        <v>1</v>
      </c>
      <c r="G62" s="193">
        <v>1</v>
      </c>
      <c r="H62" s="193">
        <v>1</v>
      </c>
      <c r="I62" s="193">
        <v>0</v>
      </c>
      <c r="J62" s="193">
        <v>1</v>
      </c>
      <c r="K62" s="193">
        <v>0</v>
      </c>
      <c r="L62" s="193">
        <v>1</v>
      </c>
      <c r="M62" s="193">
        <v>0</v>
      </c>
      <c r="N62" s="193">
        <v>1</v>
      </c>
      <c r="O62" s="193">
        <v>1</v>
      </c>
      <c r="P62" s="193">
        <v>0</v>
      </c>
      <c r="Q62" s="194">
        <f t="shared" si="22"/>
        <v>8</v>
      </c>
      <c r="R62" s="194">
        <f t="shared" si="23"/>
        <v>12</v>
      </c>
      <c r="S62" s="201">
        <f t="shared" si="24"/>
        <v>0.66666666666666663</v>
      </c>
    </row>
    <row r="63" spans="1:19" ht="13.7" customHeight="1" x14ac:dyDescent="0.2">
      <c r="A63" s="62" t="str">
        <f>MEMBERS!C71</f>
        <v>WADE</v>
      </c>
      <c r="B63" s="62">
        <f>VLOOKUP($C63,MEMBERS!$C:$X,17,FALSE)</f>
        <v>3</v>
      </c>
      <c r="C63" s="196" t="str">
        <f t="shared" si="25"/>
        <v>WADE</v>
      </c>
      <c r="D63" s="14">
        <v>0</v>
      </c>
      <c r="E63" s="193">
        <v>0</v>
      </c>
      <c r="F63" s="193">
        <v>0</v>
      </c>
      <c r="G63" s="193">
        <v>1</v>
      </c>
      <c r="H63" s="193">
        <v>1</v>
      </c>
      <c r="I63" s="193">
        <v>1</v>
      </c>
      <c r="J63" s="193">
        <v>0</v>
      </c>
      <c r="K63" s="193">
        <v>0</v>
      </c>
      <c r="L63" s="193">
        <v>0</v>
      </c>
      <c r="M63" s="193">
        <v>0</v>
      </c>
      <c r="N63" s="193">
        <v>1</v>
      </c>
      <c r="O63" s="193">
        <v>0</v>
      </c>
      <c r="P63" s="193">
        <v>0</v>
      </c>
      <c r="Q63" s="194">
        <f t="shared" si="22"/>
        <v>4</v>
      </c>
      <c r="R63" s="194">
        <f t="shared" si="23"/>
        <v>12</v>
      </c>
      <c r="S63" s="201">
        <f t="shared" si="24"/>
        <v>0.33333333333333331</v>
      </c>
    </row>
    <row r="64" spans="1:19" ht="13.7" customHeight="1" x14ac:dyDescent="0.2">
      <c r="A64" s="62" t="str">
        <f>MEMBERS!C57</f>
        <v>WATSON</v>
      </c>
      <c r="B64" s="62">
        <f>VLOOKUP($C64,MEMBERS!$C:$X,17,FALSE)</f>
        <v>9</v>
      </c>
      <c r="C64" s="196" t="str">
        <f t="shared" si="25"/>
        <v>WATSON</v>
      </c>
      <c r="D64" s="14">
        <v>1</v>
      </c>
      <c r="E64" s="193">
        <v>1</v>
      </c>
      <c r="F64" s="193">
        <v>1</v>
      </c>
      <c r="G64" s="193">
        <v>1</v>
      </c>
      <c r="H64" s="193">
        <v>1</v>
      </c>
      <c r="I64" s="193">
        <v>1</v>
      </c>
      <c r="J64" s="193">
        <v>1</v>
      </c>
      <c r="K64" s="193">
        <v>1</v>
      </c>
      <c r="L64" s="193">
        <v>1</v>
      </c>
      <c r="M64" s="193">
        <v>1</v>
      </c>
      <c r="N64" s="193">
        <v>1</v>
      </c>
      <c r="O64" s="193">
        <v>1</v>
      </c>
      <c r="P64" s="193">
        <v>1</v>
      </c>
      <c r="Q64" s="194">
        <f t="shared" si="22"/>
        <v>12</v>
      </c>
      <c r="R64" s="194">
        <f t="shared" si="23"/>
        <v>12</v>
      </c>
      <c r="S64" s="201">
        <f t="shared" si="24"/>
        <v>1</v>
      </c>
    </row>
    <row r="65" spans="1:19" ht="13.7" customHeight="1" x14ac:dyDescent="0.2">
      <c r="A65" s="62" t="str">
        <f>MEMBERS!C58</f>
        <v>WINDLE</v>
      </c>
      <c r="B65" s="62">
        <f>VLOOKUP($C65,MEMBERS!$C:$X,17,FALSE)</f>
        <v>3</v>
      </c>
      <c r="C65" s="196" t="str">
        <f t="shared" si="25"/>
        <v>WINDLE</v>
      </c>
      <c r="D65" s="14">
        <v>1</v>
      </c>
      <c r="E65" s="193">
        <v>1</v>
      </c>
      <c r="F65" s="193">
        <v>1</v>
      </c>
      <c r="G65" s="193">
        <v>1</v>
      </c>
      <c r="H65" s="193">
        <v>1</v>
      </c>
      <c r="I65" s="193">
        <v>1</v>
      </c>
      <c r="J65" s="193">
        <v>1</v>
      </c>
      <c r="K65" s="193">
        <v>1</v>
      </c>
      <c r="L65" s="193">
        <v>0</v>
      </c>
      <c r="M65" s="193">
        <v>1</v>
      </c>
      <c r="N65" s="193">
        <v>0</v>
      </c>
      <c r="O65" s="193">
        <v>0</v>
      </c>
      <c r="P65" s="193">
        <v>1</v>
      </c>
      <c r="Q65" s="194">
        <f t="shared" si="22"/>
        <v>9</v>
      </c>
      <c r="R65" s="194">
        <f t="shared" si="23"/>
        <v>12</v>
      </c>
      <c r="S65" s="201">
        <f t="shared" si="24"/>
        <v>0.75</v>
      </c>
    </row>
    <row r="66" spans="1:19" x14ac:dyDescent="0.2">
      <c r="A66" s="62" t="e">
        <f>MEMBERS!#REF!</f>
        <v>#REF!</v>
      </c>
      <c r="B66" s="62" t="e">
        <f>VLOOKUP($C66,MEMBERS!$C:$X,17,FALSE)</f>
        <v>#REF!</v>
      </c>
      <c r="C66" s="196" t="e">
        <f t="shared" si="25"/>
        <v>#REF!</v>
      </c>
      <c r="E66" s="193">
        <v>0</v>
      </c>
      <c r="F66" s="193">
        <v>0</v>
      </c>
      <c r="G66" s="193">
        <v>0</v>
      </c>
      <c r="H66" s="193">
        <v>0</v>
      </c>
      <c r="I66" s="193">
        <v>1</v>
      </c>
      <c r="J66" s="193">
        <v>1</v>
      </c>
      <c r="K66" s="193">
        <v>0</v>
      </c>
      <c r="L66" s="193">
        <v>1</v>
      </c>
      <c r="M66" s="193">
        <v>0</v>
      </c>
      <c r="N66" s="193">
        <v>1</v>
      </c>
      <c r="O66" s="193">
        <v>1</v>
      </c>
      <c r="P66" s="193">
        <v>0</v>
      </c>
      <c r="Q66" s="194">
        <f t="shared" si="22"/>
        <v>5</v>
      </c>
      <c r="R66" s="194">
        <f t="shared" si="23"/>
        <v>12</v>
      </c>
      <c r="S66" s="201">
        <f t="shared" si="24"/>
        <v>0.41666666666666669</v>
      </c>
    </row>
    <row r="67" spans="1:19" ht="13.7" customHeight="1" x14ac:dyDescent="0.2">
      <c r="A67" s="62" t="str">
        <f>MEMBERS!C59</f>
        <v>YORK</v>
      </c>
      <c r="B67" s="62">
        <f>VLOOKUP($C67,MEMBERS!$C:$X,17,FALSE)</f>
        <v>3</v>
      </c>
      <c r="C67" s="196" t="str">
        <f t="shared" si="25"/>
        <v>YORK</v>
      </c>
      <c r="D67" s="14">
        <v>1</v>
      </c>
      <c r="E67" s="193">
        <v>1</v>
      </c>
      <c r="F67" s="193">
        <v>1</v>
      </c>
      <c r="G67" s="193">
        <v>1</v>
      </c>
      <c r="H67" s="193">
        <v>1</v>
      </c>
      <c r="I67" s="193">
        <v>1</v>
      </c>
      <c r="J67" s="193">
        <v>1</v>
      </c>
      <c r="K67" s="193">
        <v>1</v>
      </c>
      <c r="L67" s="193">
        <v>1</v>
      </c>
      <c r="M67" s="193">
        <v>1</v>
      </c>
      <c r="N67" s="193">
        <v>1</v>
      </c>
      <c r="O67" s="193">
        <v>1</v>
      </c>
      <c r="P67" s="193">
        <v>1</v>
      </c>
      <c r="Q67" s="194">
        <f t="shared" ref="Q67" si="26">SUM(E67:P67)</f>
        <v>12</v>
      </c>
      <c r="R67" s="194">
        <f t="shared" si="23"/>
        <v>12</v>
      </c>
      <c r="S67" s="201">
        <f t="shared" ref="S67" si="27">Q67/R67</f>
        <v>1</v>
      </c>
    </row>
  </sheetData>
  <conditionalFormatting sqref="D67:P67 E29:J29 D30:P65 I4:I8 I10:I12 D15:P18 D20:P28 I14:I18 I20:I67 L4:L67">
    <cfRule type="expression" dxfId="56" priority="61" stopIfTrue="1">
      <formula>ISBLANK(D4)</formula>
    </cfRule>
  </conditionalFormatting>
  <conditionalFormatting sqref="D67:P67 D4:P6 D30:P65 D8:P8 I4:K8 D10:P12 D20:J28 D14:P18 E20:P67 L4:P67">
    <cfRule type="expression" dxfId="55" priority="59" stopIfTrue="1">
      <formula>ISBLANK(D4)</formula>
    </cfRule>
    <cfRule type="expression" dxfId="54" priority="60">
      <formula>D4+E4=0</formula>
    </cfRule>
  </conditionalFormatting>
  <conditionalFormatting sqref="E4:P6 E8:P8 I4:K8 E10:P12 E14:P18 E20:P67 L4:P67">
    <cfRule type="expression" dxfId="53" priority="58">
      <formula>D4+E4=0</formula>
    </cfRule>
  </conditionalFormatting>
  <conditionalFormatting sqref="A4:C6 S4:S8 A8:C8 S10:S12 A10:C12 C4:C12 S14:S18 S20:S67 A14:C18 A20:C67">
    <cfRule type="expression" dxfId="52" priority="57">
      <formula>$S4&lt;0.6</formula>
    </cfRule>
  </conditionalFormatting>
  <conditionalFormatting sqref="A4:A6 A8 A10:A12 A14:A18 A20:A67">
    <cfRule type="expression" dxfId="51" priority="53">
      <formula>$A4=$C4</formula>
    </cfRule>
    <cfRule type="expression" dxfId="50" priority="54">
      <formula>$S4&lt;0.6</formula>
    </cfRule>
  </conditionalFormatting>
  <conditionalFormatting sqref="A4:A6 A8 A10:A12 A14:A18 A20:A67">
    <cfRule type="expression" dxfId="49" priority="51">
      <formula>$A4&lt;&gt;$C4</formula>
    </cfRule>
  </conditionalFormatting>
  <conditionalFormatting sqref="E29:J29">
    <cfRule type="expression" dxfId="48" priority="48" stopIfTrue="1">
      <formula>ISBLANK(E29)</formula>
    </cfRule>
    <cfRule type="expression" dxfId="47" priority="49">
      <formula>E29+F29=0</formula>
    </cfRule>
  </conditionalFormatting>
  <conditionalFormatting sqref="E29:J29">
    <cfRule type="expression" dxfId="46" priority="47">
      <formula>D29+E29=0</formula>
    </cfRule>
  </conditionalFormatting>
  <conditionalFormatting sqref="L7 I7">
    <cfRule type="expression" dxfId="45" priority="46" stopIfTrue="1">
      <formula>ISBLANK(I7)</formula>
    </cfRule>
  </conditionalFormatting>
  <conditionalFormatting sqref="D7:P7">
    <cfRule type="expression" dxfId="44" priority="44" stopIfTrue="1">
      <formula>ISBLANK(D7)</formula>
    </cfRule>
    <cfRule type="expression" dxfId="43" priority="45">
      <formula>D7+E7=0</formula>
    </cfRule>
  </conditionalFormatting>
  <conditionalFormatting sqref="E7:P7">
    <cfRule type="expression" dxfId="42" priority="43">
      <formula>D7+E7=0</formula>
    </cfRule>
  </conditionalFormatting>
  <conditionalFormatting sqref="S7 A7:C7">
    <cfRule type="expression" dxfId="41" priority="42">
      <formula>$S7&lt;0.6</formula>
    </cfRule>
  </conditionalFormatting>
  <conditionalFormatting sqref="A7">
    <cfRule type="expression" dxfId="40" priority="40">
      <formula>$A7=$C7</formula>
    </cfRule>
    <cfRule type="expression" dxfId="39" priority="41">
      <formula>$S7&lt;0.6</formula>
    </cfRule>
  </conditionalFormatting>
  <conditionalFormatting sqref="A7">
    <cfRule type="expression" dxfId="38" priority="39">
      <formula>$A7&lt;&gt;$C7</formula>
    </cfRule>
  </conditionalFormatting>
  <conditionalFormatting sqref="A9:C9">
    <cfRule type="expression" dxfId="37" priority="38">
      <formula>$S9&lt;0.6</formula>
    </cfRule>
  </conditionalFormatting>
  <conditionalFormatting sqref="A9">
    <cfRule type="expression" dxfId="36" priority="36">
      <formula>$A9=$C9</formula>
    </cfRule>
    <cfRule type="expression" dxfId="35" priority="37">
      <formula>$S9&lt;0.6</formula>
    </cfRule>
  </conditionalFormatting>
  <conditionalFormatting sqref="A9">
    <cfRule type="expression" dxfId="34" priority="35">
      <formula>$A9&lt;&gt;$C9</formula>
    </cfRule>
  </conditionalFormatting>
  <conditionalFormatting sqref="L9">
    <cfRule type="expression" dxfId="33" priority="34" stopIfTrue="1">
      <formula>ISBLANK(L9)</formula>
    </cfRule>
  </conditionalFormatting>
  <conditionalFormatting sqref="K9:P9">
    <cfRule type="expression" dxfId="32" priority="32" stopIfTrue="1">
      <formula>ISBLANK(K9)</formula>
    </cfRule>
    <cfRule type="expression" dxfId="31" priority="33">
      <formula>K9+L9=0</formula>
    </cfRule>
  </conditionalFormatting>
  <conditionalFormatting sqref="K9:P9">
    <cfRule type="expression" dxfId="30" priority="31">
      <formula>J9+K9=0</formula>
    </cfRule>
  </conditionalFormatting>
  <conditionalFormatting sqref="S9">
    <cfRule type="expression" dxfId="29" priority="30">
      <formula>$S9&lt;0.6</formula>
    </cfRule>
  </conditionalFormatting>
  <conditionalFormatting sqref="A19:C19">
    <cfRule type="expression" dxfId="28" priority="6">
      <formula>$S19&lt;0.6</formula>
    </cfRule>
  </conditionalFormatting>
  <conditionalFormatting sqref="I13 L13">
    <cfRule type="expression" dxfId="27" priority="18" stopIfTrue="1">
      <formula>ISBLANK(I13)</formula>
    </cfRule>
  </conditionalFormatting>
  <conditionalFormatting sqref="D13:P13">
    <cfRule type="expression" dxfId="26" priority="16" stopIfTrue="1">
      <formula>ISBLANK(D13)</formula>
    </cfRule>
    <cfRule type="expression" dxfId="25" priority="17">
      <formula>D13+E13=0</formula>
    </cfRule>
  </conditionalFormatting>
  <conditionalFormatting sqref="E13:P13">
    <cfRule type="expression" dxfId="24" priority="15">
      <formula>D13+E13=0</formula>
    </cfRule>
  </conditionalFormatting>
  <conditionalFormatting sqref="A13:C13">
    <cfRule type="expression" dxfId="23" priority="14">
      <formula>$S13&lt;0.6</formula>
    </cfRule>
  </conditionalFormatting>
  <conditionalFormatting sqref="A13">
    <cfRule type="expression" dxfId="22" priority="12">
      <formula>$A13=$C13</formula>
    </cfRule>
    <cfRule type="expression" dxfId="21" priority="13">
      <formula>$S13&lt;0.6</formula>
    </cfRule>
  </conditionalFormatting>
  <conditionalFormatting sqref="A13">
    <cfRule type="expression" dxfId="20" priority="11">
      <formula>$A13&lt;&gt;$C13</formula>
    </cfRule>
  </conditionalFormatting>
  <conditionalFormatting sqref="D19:P19">
    <cfRule type="expression" dxfId="19" priority="10" stopIfTrue="1">
      <formula>ISBLANK(D19)</formula>
    </cfRule>
  </conditionalFormatting>
  <conditionalFormatting sqref="D19:P19">
    <cfRule type="expression" dxfId="18" priority="8" stopIfTrue="1">
      <formula>ISBLANK(D19)</formula>
    </cfRule>
    <cfRule type="expression" dxfId="17" priority="9">
      <formula>D19+E19=0</formula>
    </cfRule>
  </conditionalFormatting>
  <conditionalFormatting sqref="E19:P19">
    <cfRule type="expression" dxfId="16" priority="7">
      <formula>D19+E19=0</formula>
    </cfRule>
  </conditionalFormatting>
  <conditionalFormatting sqref="A19">
    <cfRule type="expression" dxfId="15" priority="4">
      <formula>$A19=$C19</formula>
    </cfRule>
    <cfRule type="expression" dxfId="14" priority="5">
      <formula>$S19&lt;0.6</formula>
    </cfRule>
  </conditionalFormatting>
  <conditionalFormatting sqref="A19">
    <cfRule type="expression" dxfId="13" priority="3">
      <formula>$A19&lt;&gt;$C19</formula>
    </cfRule>
  </conditionalFormatting>
  <conditionalFormatting sqref="S13">
    <cfRule type="expression" dxfId="12" priority="2">
      <formula>$S13&lt;0.6</formula>
    </cfRule>
  </conditionalFormatting>
  <conditionalFormatting sqref="S19">
    <cfRule type="expression" dxfId="11" priority="1">
      <formula>$S19&lt;0.6</formula>
    </cfRule>
  </conditionalFormatting>
  <pageMargins left="0.7" right="0.7" top="0.75" bottom="0.75"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06"/>
  <sheetViews>
    <sheetView showGridLines="0" workbookViewId="0">
      <selection activeCell="B1" sqref="B1"/>
    </sheetView>
  </sheetViews>
  <sheetFormatPr defaultRowHeight="12.75" x14ac:dyDescent="0.2"/>
  <cols>
    <col min="1" max="1" width="1.140625" customWidth="1"/>
    <col min="2" max="2" width="64.42578125" customWidth="1"/>
    <col min="3" max="3" width="1.5703125" customWidth="1"/>
    <col min="4" max="4" width="5.5703125" customWidth="1"/>
    <col min="5" max="6" width="16" customWidth="1"/>
  </cols>
  <sheetData>
    <row r="1" spans="2:6" x14ac:dyDescent="0.2">
      <c r="B1" s="173" t="s">
        <v>1018</v>
      </c>
      <c r="C1" s="173"/>
      <c r="D1" s="182"/>
      <c r="E1" s="182"/>
      <c r="F1" s="182"/>
    </row>
    <row r="2" spans="2:6" x14ac:dyDescent="0.2">
      <c r="B2" s="173" t="s">
        <v>1019</v>
      </c>
      <c r="C2" s="173"/>
      <c r="D2" s="182"/>
      <c r="E2" s="182"/>
      <c r="F2" s="182"/>
    </row>
    <row r="3" spans="2:6" x14ac:dyDescent="0.2">
      <c r="B3" s="174"/>
      <c r="C3" s="174"/>
      <c r="D3" s="183"/>
      <c r="E3" s="183"/>
      <c r="F3" s="183"/>
    </row>
    <row r="4" spans="2:6" ht="51" x14ac:dyDescent="0.2">
      <c r="B4" s="174" t="s">
        <v>1020</v>
      </c>
      <c r="C4" s="174"/>
      <c r="D4" s="183"/>
      <c r="E4" s="183"/>
      <c r="F4" s="183"/>
    </row>
    <row r="5" spans="2:6" x14ac:dyDescent="0.2">
      <c r="B5" s="174"/>
      <c r="C5" s="174"/>
      <c r="D5" s="183"/>
      <c r="E5" s="183"/>
      <c r="F5" s="183"/>
    </row>
    <row r="6" spans="2:6" x14ac:dyDescent="0.2">
      <c r="B6" s="173" t="s">
        <v>1021</v>
      </c>
      <c r="C6" s="173"/>
      <c r="D6" s="182"/>
      <c r="E6" s="182" t="s">
        <v>1022</v>
      </c>
      <c r="F6" s="182" t="s">
        <v>1023</v>
      </c>
    </row>
    <row r="7" spans="2:6" ht="13.5" thickBot="1" x14ac:dyDescent="0.25">
      <c r="B7" s="174"/>
      <c r="C7" s="174"/>
      <c r="D7" s="183"/>
      <c r="E7" s="183"/>
      <c r="F7" s="183"/>
    </row>
    <row r="8" spans="2:6" ht="38.25" x14ac:dyDescent="0.2">
      <c r="B8" s="175" t="s">
        <v>1024</v>
      </c>
      <c r="C8" s="176"/>
      <c r="D8" s="184"/>
      <c r="E8" s="184">
        <v>3</v>
      </c>
      <c r="F8" s="185"/>
    </row>
    <row r="9" spans="2:6" x14ac:dyDescent="0.2">
      <c r="B9" s="177"/>
      <c r="C9" s="174"/>
      <c r="D9" s="183"/>
      <c r="E9" s="186" t="s">
        <v>1025</v>
      </c>
      <c r="F9" s="187" t="s">
        <v>1026</v>
      </c>
    </row>
    <row r="10" spans="2:6" x14ac:dyDescent="0.2">
      <c r="B10" s="177"/>
      <c r="C10" s="174"/>
      <c r="D10" s="183"/>
      <c r="E10" s="186" t="s">
        <v>1027</v>
      </c>
      <c r="F10" s="187" t="s">
        <v>1026</v>
      </c>
    </row>
    <row r="11" spans="2:6" ht="13.5" thickBot="1" x14ac:dyDescent="0.25">
      <c r="B11" s="178"/>
      <c r="C11" s="179"/>
      <c r="D11" s="188"/>
      <c r="E11" s="189" t="s">
        <v>1028</v>
      </c>
      <c r="F11" s="190" t="s">
        <v>1026</v>
      </c>
    </row>
    <row r="12" spans="2:6" ht="13.5" thickBot="1" x14ac:dyDescent="0.25">
      <c r="B12" s="174"/>
      <c r="C12" s="174"/>
      <c r="D12" s="183"/>
      <c r="E12" s="183"/>
      <c r="F12" s="183"/>
    </row>
    <row r="13" spans="2:6" ht="51" x14ac:dyDescent="0.2">
      <c r="B13" s="175" t="s">
        <v>1029</v>
      </c>
      <c r="C13" s="176"/>
      <c r="D13" s="184"/>
      <c r="E13" s="184">
        <v>241</v>
      </c>
      <c r="F13" s="185"/>
    </row>
    <row r="14" spans="2:6" x14ac:dyDescent="0.2">
      <c r="B14" s="177"/>
      <c r="C14" s="174"/>
      <c r="D14" s="183"/>
      <c r="E14" s="186" t="s">
        <v>1030</v>
      </c>
      <c r="F14" s="187" t="s">
        <v>1026</v>
      </c>
    </row>
    <row r="15" spans="2:6" x14ac:dyDescent="0.2">
      <c r="B15" s="177"/>
      <c r="C15" s="174"/>
      <c r="D15" s="183"/>
      <c r="E15" s="186" t="s">
        <v>1031</v>
      </c>
      <c r="F15" s="187" t="s">
        <v>1026</v>
      </c>
    </row>
    <row r="16" spans="2:6" x14ac:dyDescent="0.2">
      <c r="B16" s="177"/>
      <c r="C16" s="174"/>
      <c r="D16" s="183"/>
      <c r="E16" s="186" t="s">
        <v>1032</v>
      </c>
      <c r="F16" s="187"/>
    </row>
    <row r="17" spans="2:6" x14ac:dyDescent="0.2">
      <c r="B17" s="177"/>
      <c r="C17" s="174"/>
      <c r="D17" s="183"/>
      <c r="E17" s="186" t="s">
        <v>1033</v>
      </c>
      <c r="F17" s="187"/>
    </row>
    <row r="18" spans="2:6" ht="25.5" x14ac:dyDescent="0.2">
      <c r="B18" s="177"/>
      <c r="C18" s="174"/>
      <c r="D18" s="183"/>
      <c r="E18" s="186" t="s">
        <v>1034</v>
      </c>
      <c r="F18" s="187" t="s">
        <v>1026</v>
      </c>
    </row>
    <row r="19" spans="2:6" ht="25.5" x14ac:dyDescent="0.2">
      <c r="B19" s="177"/>
      <c r="C19" s="174"/>
      <c r="D19" s="183"/>
      <c r="E19" s="186" t="s">
        <v>1035</v>
      </c>
      <c r="F19" s="187"/>
    </row>
    <row r="20" spans="2:6" ht="25.5" x14ac:dyDescent="0.2">
      <c r="B20" s="177"/>
      <c r="C20" s="174"/>
      <c r="D20" s="183"/>
      <c r="E20" s="186" t="s">
        <v>1036</v>
      </c>
      <c r="F20" s="187"/>
    </row>
    <row r="21" spans="2:6" x14ac:dyDescent="0.2">
      <c r="B21" s="177"/>
      <c r="C21" s="174"/>
      <c r="D21" s="183"/>
      <c r="E21" s="186" t="s">
        <v>1037</v>
      </c>
      <c r="F21" s="187"/>
    </row>
    <row r="22" spans="2:6" ht="25.5" x14ac:dyDescent="0.2">
      <c r="B22" s="177"/>
      <c r="C22" s="174"/>
      <c r="D22" s="183"/>
      <c r="E22" s="186" t="s">
        <v>1038</v>
      </c>
      <c r="F22" s="187"/>
    </row>
    <row r="23" spans="2:6" ht="25.5" x14ac:dyDescent="0.2">
      <c r="B23" s="177"/>
      <c r="C23" s="174"/>
      <c r="D23" s="183"/>
      <c r="E23" s="186" t="s">
        <v>1039</v>
      </c>
      <c r="F23" s="187"/>
    </row>
    <row r="24" spans="2:6" ht="25.5" x14ac:dyDescent="0.2">
      <c r="B24" s="177"/>
      <c r="C24" s="174"/>
      <c r="D24" s="183"/>
      <c r="E24" s="186" t="s">
        <v>1040</v>
      </c>
      <c r="F24" s="187"/>
    </row>
    <row r="25" spans="2:6" ht="25.5" x14ac:dyDescent="0.2">
      <c r="B25" s="177"/>
      <c r="C25" s="174"/>
      <c r="D25" s="183"/>
      <c r="E25" s="186" t="s">
        <v>1041</v>
      </c>
      <c r="F25" s="187"/>
    </row>
    <row r="26" spans="2:6" ht="25.5" x14ac:dyDescent="0.2">
      <c r="B26" s="177"/>
      <c r="C26" s="174"/>
      <c r="D26" s="183"/>
      <c r="E26" s="186" t="s">
        <v>1042</v>
      </c>
      <c r="F26" s="187"/>
    </row>
    <row r="27" spans="2:6" ht="25.5" x14ac:dyDescent="0.2">
      <c r="B27" s="177"/>
      <c r="C27" s="174"/>
      <c r="D27" s="183"/>
      <c r="E27" s="186" t="s">
        <v>1043</v>
      </c>
      <c r="F27" s="187"/>
    </row>
    <row r="28" spans="2:6" ht="25.5" x14ac:dyDescent="0.2">
      <c r="B28" s="177"/>
      <c r="C28" s="174"/>
      <c r="D28" s="183"/>
      <c r="E28" s="186" t="s">
        <v>1044</v>
      </c>
      <c r="F28" s="187"/>
    </row>
    <row r="29" spans="2:6" ht="25.5" x14ac:dyDescent="0.2">
      <c r="B29" s="177"/>
      <c r="C29" s="174"/>
      <c r="D29" s="183"/>
      <c r="E29" s="186" t="s">
        <v>1045</v>
      </c>
      <c r="F29" s="187"/>
    </row>
    <row r="30" spans="2:6" ht="25.5" x14ac:dyDescent="0.2">
      <c r="B30" s="177"/>
      <c r="C30" s="174"/>
      <c r="D30" s="183"/>
      <c r="E30" s="186" t="s">
        <v>1046</v>
      </c>
      <c r="F30" s="187"/>
    </row>
    <row r="31" spans="2:6" ht="25.5" x14ac:dyDescent="0.2">
      <c r="B31" s="177"/>
      <c r="C31" s="174"/>
      <c r="D31" s="183"/>
      <c r="E31" s="186" t="s">
        <v>1047</v>
      </c>
      <c r="F31" s="187"/>
    </row>
    <row r="32" spans="2:6" ht="25.5" x14ac:dyDescent="0.2">
      <c r="B32" s="177"/>
      <c r="C32" s="174"/>
      <c r="D32" s="183"/>
      <c r="E32" s="186" t="s">
        <v>1048</v>
      </c>
      <c r="F32" s="187"/>
    </row>
    <row r="33" spans="2:6" x14ac:dyDescent="0.2">
      <c r="B33" s="177"/>
      <c r="C33" s="174"/>
      <c r="D33" s="183"/>
      <c r="E33" s="186" t="s">
        <v>1049</v>
      </c>
      <c r="F33" s="187"/>
    </row>
    <row r="34" spans="2:6" x14ac:dyDescent="0.2">
      <c r="B34" s="177"/>
      <c r="C34" s="174"/>
      <c r="D34" s="183"/>
      <c r="E34" s="186" t="s">
        <v>1050</v>
      </c>
      <c r="F34" s="187"/>
    </row>
    <row r="35" spans="2:6" x14ac:dyDescent="0.2">
      <c r="B35" s="177"/>
      <c r="C35" s="174"/>
      <c r="D35" s="183"/>
      <c r="E35" s="186" t="s">
        <v>1051</v>
      </c>
      <c r="F35" s="187"/>
    </row>
    <row r="36" spans="2:6" x14ac:dyDescent="0.2">
      <c r="B36" s="177"/>
      <c r="C36" s="174"/>
      <c r="D36" s="183"/>
      <c r="E36" s="186" t="s">
        <v>1052</v>
      </c>
      <c r="F36" s="187" t="s">
        <v>1026</v>
      </c>
    </row>
    <row r="37" spans="2:6" x14ac:dyDescent="0.2">
      <c r="B37" s="177"/>
      <c r="C37" s="174"/>
      <c r="D37" s="183"/>
      <c r="E37" s="186" t="s">
        <v>1053</v>
      </c>
      <c r="F37" s="187" t="s">
        <v>1026</v>
      </c>
    </row>
    <row r="38" spans="2:6" x14ac:dyDescent="0.2">
      <c r="B38" s="177"/>
      <c r="C38" s="174"/>
      <c r="D38" s="183"/>
      <c r="E38" s="186" t="s">
        <v>1054</v>
      </c>
      <c r="F38" s="187"/>
    </row>
    <row r="39" spans="2:6" x14ac:dyDescent="0.2">
      <c r="B39" s="177"/>
      <c r="C39" s="174"/>
      <c r="D39" s="183"/>
      <c r="E39" s="186" t="s">
        <v>1055</v>
      </c>
      <c r="F39" s="187"/>
    </row>
    <row r="40" spans="2:6" x14ac:dyDescent="0.2">
      <c r="B40" s="177"/>
      <c r="C40" s="174"/>
      <c r="D40" s="183"/>
      <c r="E40" s="186" t="s">
        <v>1056</v>
      </c>
      <c r="F40" s="187"/>
    </row>
    <row r="41" spans="2:6" x14ac:dyDescent="0.2">
      <c r="B41" s="177"/>
      <c r="C41" s="174"/>
      <c r="D41" s="183"/>
      <c r="E41" s="186" t="s">
        <v>1057</v>
      </c>
      <c r="F41" s="187"/>
    </row>
    <row r="42" spans="2:6" x14ac:dyDescent="0.2">
      <c r="B42" s="177"/>
      <c r="C42" s="174"/>
      <c r="D42" s="183"/>
      <c r="E42" s="186" t="s">
        <v>1058</v>
      </c>
      <c r="F42" s="187"/>
    </row>
    <row r="43" spans="2:6" x14ac:dyDescent="0.2">
      <c r="B43" s="177"/>
      <c r="C43" s="174"/>
      <c r="D43" s="183"/>
      <c r="E43" s="186" t="s">
        <v>1059</v>
      </c>
      <c r="F43" s="187"/>
    </row>
    <row r="44" spans="2:6" x14ac:dyDescent="0.2">
      <c r="B44" s="177"/>
      <c r="C44" s="174"/>
      <c r="D44" s="183"/>
      <c r="E44" s="186" t="s">
        <v>1060</v>
      </c>
      <c r="F44" s="187"/>
    </row>
    <row r="45" spans="2:6" x14ac:dyDescent="0.2">
      <c r="B45" s="177"/>
      <c r="C45" s="174"/>
      <c r="D45" s="183"/>
      <c r="E45" s="186" t="s">
        <v>1061</v>
      </c>
      <c r="F45" s="187"/>
    </row>
    <row r="46" spans="2:6" x14ac:dyDescent="0.2">
      <c r="B46" s="177"/>
      <c r="C46" s="174"/>
      <c r="D46" s="183"/>
      <c r="E46" s="186" t="s">
        <v>1062</v>
      </c>
      <c r="F46" s="187"/>
    </row>
    <row r="47" spans="2:6" x14ac:dyDescent="0.2">
      <c r="B47" s="177"/>
      <c r="C47" s="174"/>
      <c r="D47" s="183"/>
      <c r="E47" s="186" t="s">
        <v>1063</v>
      </c>
      <c r="F47" s="187"/>
    </row>
    <row r="48" spans="2:6" x14ac:dyDescent="0.2">
      <c r="B48" s="177"/>
      <c r="C48" s="174"/>
      <c r="D48" s="183"/>
      <c r="E48" s="186" t="s">
        <v>1064</v>
      </c>
      <c r="F48" s="187"/>
    </row>
    <row r="49" spans="2:6" x14ac:dyDescent="0.2">
      <c r="B49" s="177"/>
      <c r="C49" s="174"/>
      <c r="D49" s="183"/>
      <c r="E49" s="186" t="s">
        <v>1065</v>
      </c>
      <c r="F49" s="187"/>
    </row>
    <row r="50" spans="2:6" x14ac:dyDescent="0.2">
      <c r="B50" s="177"/>
      <c r="C50" s="174"/>
      <c r="D50" s="183"/>
      <c r="E50" s="186" t="s">
        <v>1066</v>
      </c>
      <c r="F50" s="187"/>
    </row>
    <row r="51" spans="2:6" x14ac:dyDescent="0.2">
      <c r="B51" s="177"/>
      <c r="C51" s="174"/>
      <c r="D51" s="183"/>
      <c r="E51" s="186" t="s">
        <v>1067</v>
      </c>
      <c r="F51" s="187"/>
    </row>
    <row r="52" spans="2:6" x14ac:dyDescent="0.2">
      <c r="B52" s="177"/>
      <c r="C52" s="174"/>
      <c r="D52" s="183"/>
      <c r="E52" s="186" t="s">
        <v>1068</v>
      </c>
      <c r="F52" s="187"/>
    </row>
    <row r="53" spans="2:6" x14ac:dyDescent="0.2">
      <c r="B53" s="177"/>
      <c r="C53" s="174"/>
      <c r="D53" s="183"/>
      <c r="E53" s="186" t="s">
        <v>1069</v>
      </c>
      <c r="F53" s="187"/>
    </row>
    <row r="54" spans="2:6" ht="13.5" thickBot="1" x14ac:dyDescent="0.25">
      <c r="B54" s="178"/>
      <c r="C54" s="179"/>
      <c r="D54" s="188"/>
      <c r="E54" s="189" t="s">
        <v>1070</v>
      </c>
      <c r="F54" s="190"/>
    </row>
    <row r="55" spans="2:6" ht="13.5" thickBot="1" x14ac:dyDescent="0.25">
      <c r="B55" s="174"/>
      <c r="C55" s="174"/>
      <c r="D55" s="183"/>
      <c r="E55" s="183"/>
      <c r="F55" s="183"/>
    </row>
    <row r="56" spans="2:6" ht="38.25" x14ac:dyDescent="0.2">
      <c r="B56" s="175" t="s">
        <v>1071</v>
      </c>
      <c r="C56" s="176"/>
      <c r="D56" s="184"/>
      <c r="E56" s="184">
        <v>25</v>
      </c>
      <c r="F56" s="185"/>
    </row>
    <row r="57" spans="2:6" ht="25.5" x14ac:dyDescent="0.2">
      <c r="B57" s="177"/>
      <c r="C57" s="174"/>
      <c r="D57" s="183"/>
      <c r="E57" s="186" t="s">
        <v>1072</v>
      </c>
      <c r="F57" s="187" t="s">
        <v>1026</v>
      </c>
    </row>
    <row r="58" spans="2:6" ht="25.5" x14ac:dyDescent="0.2">
      <c r="B58" s="177"/>
      <c r="C58" s="174"/>
      <c r="D58" s="183"/>
      <c r="E58" s="186" t="s">
        <v>1073</v>
      </c>
      <c r="F58" s="187"/>
    </row>
    <row r="59" spans="2:6" x14ac:dyDescent="0.2">
      <c r="B59" s="177"/>
      <c r="C59" s="174"/>
      <c r="D59" s="183"/>
      <c r="E59" s="186" t="s">
        <v>1074</v>
      </c>
      <c r="F59" s="187" t="s">
        <v>1026</v>
      </c>
    </row>
    <row r="60" spans="2:6" ht="25.5" x14ac:dyDescent="0.2">
      <c r="B60" s="177"/>
      <c r="C60" s="174"/>
      <c r="D60" s="183"/>
      <c r="E60" s="186" t="s">
        <v>1075</v>
      </c>
      <c r="F60" s="187"/>
    </row>
    <row r="61" spans="2:6" ht="26.25" thickBot="1" x14ac:dyDescent="0.25">
      <c r="B61" s="178"/>
      <c r="C61" s="179"/>
      <c r="D61" s="188"/>
      <c r="E61" s="189" t="s">
        <v>1076</v>
      </c>
      <c r="F61" s="190"/>
    </row>
    <row r="62" spans="2:6" ht="13.5" thickBot="1" x14ac:dyDescent="0.25">
      <c r="B62" s="174"/>
      <c r="C62" s="174"/>
      <c r="D62" s="183"/>
      <c r="E62" s="183"/>
      <c r="F62" s="183"/>
    </row>
    <row r="63" spans="2:6" ht="38.25" x14ac:dyDescent="0.2">
      <c r="B63" s="175" t="s">
        <v>1077</v>
      </c>
      <c r="C63" s="176"/>
      <c r="D63" s="184"/>
      <c r="E63" s="184">
        <v>54</v>
      </c>
      <c r="F63" s="185"/>
    </row>
    <row r="64" spans="2:6" ht="25.5" x14ac:dyDescent="0.2">
      <c r="B64" s="177"/>
      <c r="C64" s="174"/>
      <c r="D64" s="183"/>
      <c r="E64" s="186" t="s">
        <v>1078</v>
      </c>
      <c r="F64" s="187" t="s">
        <v>1026</v>
      </c>
    </row>
    <row r="65" spans="2:6" x14ac:dyDescent="0.2">
      <c r="B65" s="177"/>
      <c r="C65" s="174"/>
      <c r="D65" s="183"/>
      <c r="E65" s="186" t="s">
        <v>1079</v>
      </c>
      <c r="F65" s="187" t="s">
        <v>1026</v>
      </c>
    </row>
    <row r="66" spans="2:6" ht="25.5" x14ac:dyDescent="0.2">
      <c r="B66" s="177"/>
      <c r="C66" s="174"/>
      <c r="D66" s="183"/>
      <c r="E66" s="186" t="s">
        <v>1080</v>
      </c>
      <c r="F66" s="187" t="s">
        <v>1026</v>
      </c>
    </row>
    <row r="67" spans="2:6" x14ac:dyDescent="0.2">
      <c r="B67" s="177"/>
      <c r="C67" s="174"/>
      <c r="D67" s="183"/>
      <c r="E67" s="186" t="s">
        <v>1081</v>
      </c>
      <c r="F67" s="187" t="s">
        <v>1026</v>
      </c>
    </row>
    <row r="68" spans="2:6" x14ac:dyDescent="0.2">
      <c r="B68" s="177"/>
      <c r="C68" s="174"/>
      <c r="D68" s="183"/>
      <c r="E68" s="186" t="s">
        <v>1082</v>
      </c>
      <c r="F68" s="187" t="s">
        <v>1026</v>
      </c>
    </row>
    <row r="69" spans="2:6" ht="13.5" thickBot="1" x14ac:dyDescent="0.25">
      <c r="B69" s="178"/>
      <c r="C69" s="179"/>
      <c r="D69" s="188"/>
      <c r="E69" s="189" t="s">
        <v>1070</v>
      </c>
      <c r="F69" s="190"/>
    </row>
    <row r="70" spans="2:6" x14ac:dyDescent="0.2">
      <c r="B70" s="174"/>
      <c r="C70" s="174"/>
      <c r="D70" s="183"/>
      <c r="E70" s="183"/>
      <c r="F70" s="183"/>
    </row>
    <row r="71" spans="2:6" x14ac:dyDescent="0.2">
      <c r="B71" s="174"/>
      <c r="C71" s="174"/>
      <c r="D71" s="183"/>
      <c r="E71" s="183"/>
      <c r="F71" s="183"/>
    </row>
    <row r="72" spans="2:6" x14ac:dyDescent="0.2">
      <c r="B72" s="173" t="s">
        <v>1083</v>
      </c>
      <c r="C72" s="173"/>
      <c r="D72" s="182"/>
      <c r="E72" s="182"/>
      <c r="F72" s="182"/>
    </row>
    <row r="73" spans="2:6" ht="13.5" thickBot="1" x14ac:dyDescent="0.25">
      <c r="B73" s="174"/>
      <c r="C73" s="174"/>
      <c r="D73" s="183"/>
      <c r="E73" s="183"/>
      <c r="F73" s="183"/>
    </row>
    <row r="74" spans="2:6" ht="38.25" x14ac:dyDescent="0.2">
      <c r="B74" s="175" t="s">
        <v>1084</v>
      </c>
      <c r="C74" s="176"/>
      <c r="D74" s="184"/>
      <c r="E74" s="184">
        <v>1</v>
      </c>
      <c r="F74" s="185"/>
    </row>
    <row r="75" spans="2:6" ht="26.25" thickBot="1" x14ac:dyDescent="0.25">
      <c r="B75" s="178"/>
      <c r="C75" s="179"/>
      <c r="D75" s="188"/>
      <c r="E75" s="189" t="s">
        <v>1085</v>
      </c>
      <c r="F75" s="190" t="s">
        <v>1026</v>
      </c>
    </row>
    <row r="76" spans="2:6" ht="13.5" thickBot="1" x14ac:dyDescent="0.25">
      <c r="B76" s="174"/>
      <c r="C76" s="174"/>
      <c r="D76" s="183"/>
      <c r="E76" s="183"/>
      <c r="F76" s="183"/>
    </row>
    <row r="77" spans="2:6" ht="25.5" x14ac:dyDescent="0.2">
      <c r="B77" s="175" t="s">
        <v>1086</v>
      </c>
      <c r="C77" s="176"/>
      <c r="D77" s="184"/>
      <c r="E77" s="184">
        <v>12</v>
      </c>
      <c r="F77" s="185"/>
    </row>
    <row r="78" spans="2:6" ht="25.5" x14ac:dyDescent="0.2">
      <c r="B78" s="177"/>
      <c r="C78" s="174"/>
      <c r="D78" s="183"/>
      <c r="E78" s="186" t="s">
        <v>1087</v>
      </c>
      <c r="F78" s="187" t="s">
        <v>1026</v>
      </c>
    </row>
    <row r="79" spans="2:6" ht="25.5" x14ac:dyDescent="0.2">
      <c r="B79" s="177"/>
      <c r="C79" s="174"/>
      <c r="D79" s="183"/>
      <c r="E79" s="186" t="s">
        <v>1088</v>
      </c>
      <c r="F79" s="187"/>
    </row>
    <row r="80" spans="2:6" ht="25.5" x14ac:dyDescent="0.2">
      <c r="B80" s="177"/>
      <c r="C80" s="174"/>
      <c r="D80" s="183"/>
      <c r="E80" s="186" t="s">
        <v>1089</v>
      </c>
      <c r="F80" s="187"/>
    </row>
    <row r="81" spans="2:6" ht="25.5" x14ac:dyDescent="0.2">
      <c r="B81" s="177"/>
      <c r="C81" s="174"/>
      <c r="D81" s="183"/>
      <c r="E81" s="186" t="s">
        <v>1090</v>
      </c>
      <c r="F81" s="187"/>
    </row>
    <row r="82" spans="2:6" ht="25.5" x14ac:dyDescent="0.2">
      <c r="B82" s="177"/>
      <c r="C82" s="174"/>
      <c r="D82" s="183"/>
      <c r="E82" s="186" t="s">
        <v>1091</v>
      </c>
      <c r="F82" s="187"/>
    </row>
    <row r="83" spans="2:6" ht="25.5" x14ac:dyDescent="0.2">
      <c r="B83" s="177"/>
      <c r="C83" s="174"/>
      <c r="D83" s="183"/>
      <c r="E83" s="186" t="s">
        <v>1092</v>
      </c>
      <c r="F83" s="187"/>
    </row>
    <row r="84" spans="2:6" ht="25.5" x14ac:dyDescent="0.2">
      <c r="B84" s="177"/>
      <c r="C84" s="174"/>
      <c r="D84" s="183"/>
      <c r="E84" s="186" t="s">
        <v>1093</v>
      </c>
      <c r="F84" s="187"/>
    </row>
    <row r="85" spans="2:6" ht="25.5" x14ac:dyDescent="0.2">
      <c r="B85" s="177"/>
      <c r="C85" s="174"/>
      <c r="D85" s="183"/>
      <c r="E85" s="186" t="s">
        <v>1094</v>
      </c>
      <c r="F85" s="187"/>
    </row>
    <row r="86" spans="2:6" ht="25.5" x14ac:dyDescent="0.2">
      <c r="B86" s="177"/>
      <c r="C86" s="174"/>
      <c r="D86" s="183"/>
      <c r="E86" s="186" t="s">
        <v>1095</v>
      </c>
      <c r="F86" s="187"/>
    </row>
    <row r="87" spans="2:6" ht="25.5" x14ac:dyDescent="0.2">
      <c r="B87" s="177"/>
      <c r="C87" s="174"/>
      <c r="D87" s="183"/>
      <c r="E87" s="186" t="s">
        <v>1096</v>
      </c>
      <c r="F87" s="187"/>
    </row>
    <row r="88" spans="2:6" ht="25.5" x14ac:dyDescent="0.2">
      <c r="B88" s="177"/>
      <c r="C88" s="174"/>
      <c r="D88" s="183"/>
      <c r="E88" s="186" t="s">
        <v>1097</v>
      </c>
      <c r="F88" s="187"/>
    </row>
    <row r="89" spans="2:6" ht="13.5" thickBot="1" x14ac:dyDescent="0.25">
      <c r="B89" s="178"/>
      <c r="C89" s="179"/>
      <c r="D89" s="188"/>
      <c r="E89" s="189" t="s">
        <v>1098</v>
      </c>
      <c r="F89" s="190" t="s">
        <v>1026</v>
      </c>
    </row>
    <row r="90" spans="2:6" ht="13.5" thickBot="1" x14ac:dyDescent="0.25">
      <c r="B90" s="174"/>
      <c r="C90" s="174"/>
      <c r="D90" s="183"/>
      <c r="E90" s="183"/>
      <c r="F90" s="183"/>
    </row>
    <row r="91" spans="2:6" ht="38.25" x14ac:dyDescent="0.2">
      <c r="B91" s="175" t="s">
        <v>1099</v>
      </c>
      <c r="C91" s="176"/>
      <c r="D91" s="184"/>
      <c r="E91" s="184">
        <v>12</v>
      </c>
      <c r="F91" s="185"/>
    </row>
    <row r="92" spans="2:6" ht="25.5" x14ac:dyDescent="0.2">
      <c r="B92" s="177"/>
      <c r="C92" s="174"/>
      <c r="D92" s="183"/>
      <c r="E92" s="186" t="s">
        <v>1087</v>
      </c>
      <c r="F92" s="187" t="s">
        <v>1026</v>
      </c>
    </row>
    <row r="93" spans="2:6" ht="25.5" x14ac:dyDescent="0.2">
      <c r="B93" s="177"/>
      <c r="C93" s="174"/>
      <c r="D93" s="183"/>
      <c r="E93" s="186" t="s">
        <v>1088</v>
      </c>
      <c r="F93" s="187"/>
    </row>
    <row r="94" spans="2:6" ht="25.5" x14ac:dyDescent="0.2">
      <c r="B94" s="177"/>
      <c r="C94" s="174"/>
      <c r="D94" s="183"/>
      <c r="E94" s="186" t="s">
        <v>1089</v>
      </c>
      <c r="F94" s="187"/>
    </row>
    <row r="95" spans="2:6" ht="25.5" x14ac:dyDescent="0.2">
      <c r="B95" s="177"/>
      <c r="C95" s="174"/>
      <c r="D95" s="183"/>
      <c r="E95" s="186" t="s">
        <v>1090</v>
      </c>
      <c r="F95" s="187"/>
    </row>
    <row r="96" spans="2:6" ht="25.5" x14ac:dyDescent="0.2">
      <c r="B96" s="177"/>
      <c r="C96" s="174"/>
      <c r="D96" s="183"/>
      <c r="E96" s="186" t="s">
        <v>1091</v>
      </c>
      <c r="F96" s="187"/>
    </row>
    <row r="97" spans="2:6" ht="25.5" x14ac:dyDescent="0.2">
      <c r="B97" s="177"/>
      <c r="C97" s="174"/>
      <c r="D97" s="183"/>
      <c r="E97" s="186" t="s">
        <v>1092</v>
      </c>
      <c r="F97" s="187"/>
    </row>
    <row r="98" spans="2:6" ht="25.5" x14ac:dyDescent="0.2">
      <c r="B98" s="177"/>
      <c r="C98" s="174"/>
      <c r="D98" s="183"/>
      <c r="E98" s="186" t="s">
        <v>1093</v>
      </c>
      <c r="F98" s="187"/>
    </row>
    <row r="99" spans="2:6" ht="25.5" x14ac:dyDescent="0.2">
      <c r="B99" s="177"/>
      <c r="C99" s="174"/>
      <c r="D99" s="183"/>
      <c r="E99" s="186" t="s">
        <v>1094</v>
      </c>
      <c r="F99" s="187"/>
    </row>
    <row r="100" spans="2:6" ht="25.5" x14ac:dyDescent="0.2">
      <c r="B100" s="177"/>
      <c r="C100" s="174"/>
      <c r="D100" s="183"/>
      <c r="E100" s="186" t="s">
        <v>1095</v>
      </c>
      <c r="F100" s="187"/>
    </row>
    <row r="101" spans="2:6" ht="25.5" x14ac:dyDescent="0.2">
      <c r="B101" s="177"/>
      <c r="C101" s="174"/>
      <c r="D101" s="183"/>
      <c r="E101" s="186" t="s">
        <v>1096</v>
      </c>
      <c r="F101" s="187"/>
    </row>
    <row r="102" spans="2:6" ht="25.5" x14ac:dyDescent="0.2">
      <c r="B102" s="177"/>
      <c r="C102" s="174"/>
      <c r="D102" s="183"/>
      <c r="E102" s="186" t="s">
        <v>1097</v>
      </c>
      <c r="F102" s="187"/>
    </row>
    <row r="103" spans="2:6" ht="13.5" thickBot="1" x14ac:dyDescent="0.25">
      <c r="B103" s="178"/>
      <c r="C103" s="179"/>
      <c r="D103" s="188"/>
      <c r="E103" s="189" t="s">
        <v>1098</v>
      </c>
      <c r="F103" s="190" t="s">
        <v>1026</v>
      </c>
    </row>
    <row r="104" spans="2:6" ht="13.5" thickBot="1" x14ac:dyDescent="0.25">
      <c r="B104" s="174"/>
      <c r="C104" s="174"/>
      <c r="D104" s="183"/>
      <c r="E104" s="183"/>
      <c r="F104" s="183"/>
    </row>
    <row r="105" spans="2:6" ht="39" thickBot="1" x14ac:dyDescent="0.25">
      <c r="B105" s="180" t="s">
        <v>1100</v>
      </c>
      <c r="C105" s="181"/>
      <c r="D105" s="191"/>
      <c r="E105" s="191">
        <v>55</v>
      </c>
      <c r="F105" s="192" t="s">
        <v>1026</v>
      </c>
    </row>
    <row r="106" spans="2:6" x14ac:dyDescent="0.2">
      <c r="B106" s="174"/>
      <c r="C106" s="174"/>
      <c r="D106" s="183"/>
      <c r="E106" s="183"/>
      <c r="F106" s="183"/>
    </row>
  </sheetData>
  <hyperlinks>
    <hyperlink ref="E9" location="'2010 STATS'!Q1" display="'2010 STATS'!Q1"/>
    <hyperlink ref="E10" location="'2008'!O1" display="'2008'!O1"/>
    <hyperlink ref="E11" location="'2009'!Q1" display="'2009'!Q1"/>
    <hyperlink ref="E14" location="'MEMBERS'!P114" display="'MEMBERS'!P114"/>
    <hyperlink ref="E15" location="'LUNCH'!D14:D19" display="'LUNCH'!D14:D19"/>
    <hyperlink ref="E16" location="'LUNCH'!D11:D13" display="'LUNCH'!D11:D13"/>
    <hyperlink ref="E17" location="'LUNCH'!D6" display="'LUNCH'!D6"/>
    <hyperlink ref="E18" location="'2010 STATS'!D20:D28" display="'2010 STATS'!D20:D28"/>
    <hyperlink ref="E19" location="'2010 STATS'!D15:D18" display="'2010 STATS'!D15:D18"/>
    <hyperlink ref="E20" location="'2010 STATS'!D30:D65" display="'2010 STATS'!D30:D65"/>
    <hyperlink ref="E21" location="'2010 STATS'!D67" display="'2010 STATS'!D67"/>
    <hyperlink ref="E22" location="'2010 STATS'!E19:P67" display="'2010 STATS'!E19:P67"/>
    <hyperlink ref="E23" location="'2010 STATS'!E13:P18" display="'2010 STATS'!E13:P18"/>
    <hyperlink ref="E24" location="'2010 STATS'!E10:P12" display="'2010 STATS'!E10:P12"/>
    <hyperlink ref="E25" location="'2010 STATS'!L9:P9" display="'2010 STATS'!L9:P9"/>
    <hyperlink ref="E26" location="'2010 STATS'!E7:P8" display="'2010 STATS'!E7:P8"/>
    <hyperlink ref="E27" location="'2010 STATS'!E4:P6" display="'2010 STATS'!E4:P6"/>
    <hyperlink ref="E28" location="'2010 STATS'!A19:A67" display="'2010 STATS'!A19:A67"/>
    <hyperlink ref="E29" location="'2010 STATS'!A13:A18" display="'2010 STATS'!A13:A18"/>
    <hyperlink ref="E30" location="'2010 STATS'!A9:A12" display="'2010 STATS'!A9:A12"/>
    <hyperlink ref="E31" location="'2010 STATS'!A7:A8" display="'2010 STATS'!A7:A8"/>
    <hyperlink ref="E32" location="'2010 STATS'!A4:A6" display="'2010 STATS'!A4:A6"/>
    <hyperlink ref="E33" location="'2010 STATS'!C7" display="'2010 STATS'!C7"/>
    <hyperlink ref="E34" location="'2010 STATS'!S7" display="'2010 STATS'!S7"/>
    <hyperlink ref="E35" location="'2010 STATS'!C9" display="'2010 STATS'!C9"/>
    <hyperlink ref="E36" location="'2008'!C15" display="'2008'!C15"/>
    <hyperlink ref="E37" location="'2009'!D28:P68" display="'2009'!D28:P68"/>
    <hyperlink ref="E38" location="'2009'!D13:D26" display="'2009'!D13:D26"/>
    <hyperlink ref="E39" location="'2009'!D71:D74" display="'2009'!D71:D74"/>
    <hyperlink ref="E40" location="'2009'!D70" display="'2009'!D70"/>
    <hyperlink ref="E41" location="'2009'!P27" display="'2009'!P27"/>
    <hyperlink ref="E42" location="'2009'!M27:O27" display="'2009'!M27:O27"/>
    <hyperlink ref="E43" location="'2009'!E4:P4" display="'2009'!E4:P4"/>
    <hyperlink ref="E44" location="'2009'!E5:J26" display="'2009'!E5:J26"/>
    <hyperlink ref="E45" location="'2009'!M5:P26" display="'2009'!M5:P26"/>
    <hyperlink ref="E46" location="'2009'!L5:L27" display="'2009'!L5:L27"/>
    <hyperlink ref="E47" location="'2009'!K5:K27" display="'2009'!K5:K27"/>
    <hyperlink ref="E48" location="'2009'!P69" display="'2009'!P69"/>
    <hyperlink ref="E49" location="'2009'!M69:O69" display="'2009'!M69:O69"/>
    <hyperlink ref="E50" location="'2009'!L69" display="'2009'!L69"/>
    <hyperlink ref="E51" location="'2009'!K69" display="'2009'!K69"/>
    <hyperlink ref="E52" location="'2009'!E70:P74" display="'2009'!E70:P74"/>
    <hyperlink ref="E53" location="'2009'!B27" display="'2009'!B27"/>
    <hyperlink ref="E54" location="'2009'!A4:A80" display="'2009'!A4:A80"/>
    <hyperlink ref="E57" location="'MEMBERS'!N2:P98" display="'MEMBERS'!N2:P98"/>
    <hyperlink ref="E58" location="'MEMBERS'!B99:P65523" display="'MEMBERS'!B99:P65523"/>
    <hyperlink ref="E59" location="'RETIRED'!N1:O15" display="'RETIRED'!N1:O15"/>
    <hyperlink ref="E60" location="'RETIRED'!O33:O34" display="'RETIRED'!O33:O34"/>
    <hyperlink ref="E61" location="'RETIRED'!K33:K34" display="'RETIRED'!K33:K34"/>
    <hyperlink ref="E64" location="'EMERGENCY'!C1:E1" display="'EMERGENCY'!C1:E1"/>
    <hyperlink ref="E65" location="'LUNCH'!D3:F80" display="'LUNCH'!D3:F80"/>
    <hyperlink ref="E66" location="'2010 STATS'!A4:S67" display="'2010 STATS'!A4:S67"/>
    <hyperlink ref="E67" location="'2008'!A4:Q72" display="'2008'!A4:Q72"/>
    <hyperlink ref="E68" location="'2009'!B4:S78" display="'2009'!B4:S78"/>
    <hyperlink ref="E69" location="'2009'!A4:A80" display="'2009'!A4:A80"/>
    <hyperlink ref="E75" location="'Spring Lunch'!A9:AA119" display="'Spring Lunch'!A9:AA119"/>
    <hyperlink ref="E78" location="'EMERGENCY'!B68:C80" display="'EMERGENCY'!B68:C80"/>
    <hyperlink ref="E79" location="'EMERGENCY'!G29:H38" display="'EMERGENCY'!G29:H38"/>
    <hyperlink ref="E80" location="'EMERGENCY'!B3:C12" display="'EMERGENCY'!B3:C12"/>
    <hyperlink ref="E81" location="'EMERGENCY'!B16:C24" display="'EMERGENCY'!B16:C24"/>
    <hyperlink ref="E82" location="'EMERGENCY'!B55:C64" display="'EMERGENCY'!B55:C64"/>
    <hyperlink ref="E83" location="'EMERGENCY'!G3:H11" display="'EMERGENCY'!G3:H11"/>
    <hyperlink ref="E84" location="'EMERGENCY'!G55:H64" display="'EMERGENCY'!G55:H64"/>
    <hyperlink ref="E85" location="'EMERGENCY'!B42:C50" display="'EMERGENCY'!B42:C50"/>
    <hyperlink ref="E86" location="'EMERGENCY'!G16:H25" display="'EMERGENCY'!G16:H25"/>
    <hyperlink ref="E87" location="'EMERGENCY'!B29:C38" display="'EMERGENCY'!B29:C38"/>
    <hyperlink ref="E88" location="'EMERGENCY'!G42:H51" display="'EMERGENCY'!G42:H51"/>
    <hyperlink ref="E89" location="'LUNCH'!L82:M94" display="'LUNCH'!L82:M94"/>
    <hyperlink ref="E92" location="'EMERGENCY'!B68:C80" display="'EMERGENCY'!B68:C80"/>
    <hyperlink ref="E93" location="'EMERGENCY'!G29:H38" display="'EMERGENCY'!G29:H38"/>
    <hyperlink ref="E94" location="'EMERGENCY'!B3:C12" display="'EMERGENCY'!B3:C12"/>
    <hyperlink ref="E95" location="'EMERGENCY'!B16:C24" display="'EMERGENCY'!B16:C24"/>
    <hyperlink ref="E96" location="'EMERGENCY'!B55:C64" display="'EMERGENCY'!B55:C64"/>
    <hyperlink ref="E97" location="'EMERGENCY'!G3:H11" display="'EMERGENCY'!G3:H11"/>
    <hyperlink ref="E98" location="'EMERGENCY'!G55:H64" display="'EMERGENCY'!G55:H64"/>
    <hyperlink ref="E99" location="'EMERGENCY'!B42:C50" display="'EMERGENCY'!B42:C50"/>
    <hyperlink ref="E100" location="'EMERGENCY'!G16:H25" display="'EMERGENCY'!G16:H25"/>
    <hyperlink ref="E101" location="'EMERGENCY'!B29:C38" display="'EMERGENCY'!B29:C38"/>
    <hyperlink ref="E102" location="'EMERGENCY'!G42:H51" display="'EMERGENCY'!G42:H51"/>
    <hyperlink ref="E103" location="'LUNCH'!L82:M94" display="'LUNCH'!L82:M9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15"/>
  <sheetViews>
    <sheetView workbookViewId="0">
      <pane xSplit="3" ySplit="2" topLeftCell="D3" activePane="bottomRight" state="frozen"/>
      <selection pane="topRight" activeCell="D1" sqref="D1"/>
      <selection pane="bottomLeft" activeCell="A3" sqref="A3"/>
      <selection pane="bottomRight" activeCell="I25" sqref="I25"/>
    </sheetView>
  </sheetViews>
  <sheetFormatPr defaultRowHeight="12.75" x14ac:dyDescent="0.2"/>
  <cols>
    <col min="1" max="1" width="23.7109375" style="427" bestFit="1" customWidth="1"/>
    <col min="2" max="2" width="11.28515625" style="427" customWidth="1"/>
    <col min="3" max="3" width="14.140625" style="459" bestFit="1" customWidth="1"/>
    <col min="4" max="4" width="62.85546875" style="427" bestFit="1" customWidth="1"/>
    <col min="5" max="5" width="48" style="427" bestFit="1" customWidth="1"/>
    <col min="6" max="6" width="21" style="427" bestFit="1" customWidth="1"/>
  </cols>
  <sheetData>
    <row r="1" spans="1:7" s="28" customFormat="1" ht="18" x14ac:dyDescent="0.25">
      <c r="A1" s="451">
        <f>COUNTA(A3:A20)</f>
        <v>11</v>
      </c>
      <c r="B1" s="451"/>
      <c r="C1" s="452"/>
      <c r="D1" s="451"/>
      <c r="E1" s="453"/>
      <c r="F1" s="451"/>
    </row>
    <row r="2" spans="1:7" s="28" customFormat="1" ht="18" x14ac:dyDescent="0.25">
      <c r="A2" s="454" t="s">
        <v>179</v>
      </c>
      <c r="B2" s="455" t="s">
        <v>28</v>
      </c>
      <c r="C2" s="454" t="s">
        <v>320</v>
      </c>
      <c r="D2" s="454" t="s">
        <v>29</v>
      </c>
      <c r="E2" s="454" t="s">
        <v>322</v>
      </c>
      <c r="F2" s="456" t="s">
        <v>321</v>
      </c>
    </row>
    <row r="3" spans="1:7" s="28" customFormat="1" ht="18" x14ac:dyDescent="0.25">
      <c r="A3" s="457" t="s">
        <v>176</v>
      </c>
      <c r="B3" s="452" t="s">
        <v>69</v>
      </c>
      <c r="C3" s="453" t="s">
        <v>313</v>
      </c>
      <c r="D3" s="452" t="s">
        <v>758</v>
      </c>
      <c r="E3" s="452" t="s">
        <v>965</v>
      </c>
      <c r="F3" s="452" t="s">
        <v>562</v>
      </c>
    </row>
    <row r="4" spans="1:7" s="28" customFormat="1" ht="18" x14ac:dyDescent="0.25">
      <c r="A4" s="457" t="s">
        <v>175</v>
      </c>
      <c r="B4" s="452" t="e">
        <f>VLOOKUP(A4,MEMBERS!$J:$X,11,FALSE)</f>
        <v>#N/A</v>
      </c>
      <c r="C4" s="453" t="s">
        <v>288</v>
      </c>
      <c r="D4" s="452" t="str">
        <f>VLOOKUP($C4,MEMBERS!$C:$X,3,FALSE)</f>
        <v>13 March</v>
      </c>
      <c r="E4" s="452" t="str">
        <f>VLOOKUP($C4,MEMBERS!$C:$X,5,FALSE)</f>
        <v>423 193</v>
      </c>
      <c r="F4" s="452" t="str">
        <f>VLOOKUP($C4,MEMBERS!$C:$X,4,FALSE)</f>
        <v>3, Redmile Close, Dyke, Bourne. PE10 0DA</v>
      </c>
    </row>
    <row r="5" spans="1:7" s="28" customFormat="1" ht="18" x14ac:dyDescent="0.25">
      <c r="A5" s="457" t="s">
        <v>157</v>
      </c>
      <c r="B5" s="452" t="str">
        <f>VLOOKUP(A5,MEMBERS!$J:$X,11,FALSE)</f>
        <v>John</v>
      </c>
      <c r="C5" s="453" t="str">
        <f>VLOOKUP($A5,MEMBERS!$J:$X,12,FALSE)</f>
        <v>BRYCE</v>
      </c>
      <c r="D5" s="452" t="str">
        <f>VLOOKUP($C5,MEMBERS!$C:$X,3,FALSE)</f>
        <v>17 March</v>
      </c>
      <c r="E5" s="452" t="str">
        <f>VLOOKUP($C5,MEMBERS!$C:$X,5,FALSE)</f>
        <v>393 177</v>
      </c>
      <c r="F5" s="452" t="str">
        <f>VLOOKUP($C5,MEMBERS!$C:$X,4,FALSE)</f>
        <v>9, Pegasus Grove, Bourne, PE10 9UA</v>
      </c>
    </row>
    <row r="6" spans="1:7" s="28" customFormat="1" ht="18" x14ac:dyDescent="0.25">
      <c r="A6" s="457" t="s">
        <v>177</v>
      </c>
      <c r="B6" s="452" t="s">
        <v>64</v>
      </c>
      <c r="C6" s="453" t="s">
        <v>304</v>
      </c>
      <c r="D6" s="452" t="str">
        <f>VLOOKUP($C6,MEMBERS!$C:$X,3,FALSE)</f>
        <v>01 May</v>
      </c>
      <c r="E6" s="452" t="str">
        <f>VLOOKUP($C6,MEMBERS!$C:$X,5,FALSE)</f>
        <v>393 031</v>
      </c>
      <c r="F6" s="452" t="str">
        <f>VLOOKUP($C6,MEMBERS!$C:$X,4,FALSE)</f>
        <v>48, Grosvenor Ave., Bourne PE10 9HU</v>
      </c>
    </row>
    <row r="7" spans="1:7" s="28" customFormat="1" ht="18" x14ac:dyDescent="0.25">
      <c r="A7" s="457" t="s">
        <v>155</v>
      </c>
      <c r="B7" s="452"/>
      <c r="C7" s="453"/>
      <c r="D7" s="452" t="e">
        <f>VLOOKUP($C7,MEMBERS!$C:$X,3,FALSE)</f>
        <v>#N/A</v>
      </c>
      <c r="E7" s="452" t="e">
        <f>VLOOKUP($C7,MEMBERS!$C:$X,5,FALSE)</f>
        <v>#N/A</v>
      </c>
      <c r="F7" s="452" t="e">
        <f>VLOOKUP($C7,MEMBERS!$C:$X,4,FALSE)</f>
        <v>#N/A</v>
      </c>
    </row>
    <row r="8" spans="1:7" s="28" customFormat="1" ht="18" x14ac:dyDescent="0.25">
      <c r="A8" s="457" t="s">
        <v>180</v>
      </c>
      <c r="B8" s="452" t="str">
        <f>VLOOKUP(A8,MEMBERS!$J:$X,11,FALSE)</f>
        <v>Alan</v>
      </c>
      <c r="C8" s="453" t="str">
        <f>VLOOKUP($A8,MEMBERS!$J:$X,12,FALSE)</f>
        <v>FARMER</v>
      </c>
      <c r="D8" s="452" t="str">
        <f>VLOOKUP($C8,MEMBERS!$C:$X,3,FALSE)</f>
        <v>25 December</v>
      </c>
      <c r="E8" s="452" t="str">
        <f>VLOOKUP($C8,MEMBERS!$C:$X,5,FALSE)</f>
        <v>425 882</v>
      </c>
      <c r="F8" s="452" t="str">
        <f>VLOOKUP($C8,MEMBERS!$C:$X,4,FALSE)</f>
        <v>10 Torfrida Drive, Bourne, PED10 9QF</v>
      </c>
    </row>
    <row r="9" spans="1:7" s="28" customFormat="1" ht="18" x14ac:dyDescent="0.25">
      <c r="A9" s="457" t="s">
        <v>158</v>
      </c>
      <c r="B9" s="452" t="str">
        <f>VLOOKUP(A9,MEMBERS!$J:$X,11,FALSE)</f>
        <v>Frank</v>
      </c>
      <c r="C9" s="453" t="s">
        <v>310</v>
      </c>
      <c r="D9" s="452" t="str">
        <f>VLOOKUP($C9,MEMBERS!$C:$X,3,FALSE)</f>
        <v>06 December</v>
      </c>
      <c r="E9" s="452" t="str">
        <f>VLOOKUP($C9,MEMBERS!$C:$X,5,FALSE)</f>
        <v>394 572</v>
      </c>
      <c r="F9" s="452" t="str">
        <f>VLOOKUP($C9,MEMBERS!$C:$X,4,FALSE)</f>
        <v>24 Lavender Way, Bourne PE10 9TT</v>
      </c>
    </row>
    <row r="10" spans="1:7" s="28" customFormat="1" ht="18" x14ac:dyDescent="0.25">
      <c r="A10" s="457" t="s">
        <v>159</v>
      </c>
      <c r="B10" s="452" t="s">
        <v>61</v>
      </c>
      <c r="C10" s="453" t="s">
        <v>793</v>
      </c>
      <c r="D10" s="452" t="str">
        <f>VLOOKUP($C10,MEMBERS!$C:$X,3,FALSE)</f>
        <v>18 January</v>
      </c>
      <c r="E10" s="452" t="str">
        <f>VLOOKUP($C10,MEMBERS!$C:$X,5,FALSE)</f>
        <v>393 076</v>
      </c>
      <c r="F10" s="452" t="str">
        <f>VLOOKUP($C10,MEMBERS!$C:$X,4,FALSE)</f>
        <v>2 Saxon Way, Bourne, PE10 9QX</v>
      </c>
    </row>
    <row r="11" spans="1:7" s="28" customFormat="1" ht="18" x14ac:dyDescent="0.25">
      <c r="A11" s="457" t="s">
        <v>698</v>
      </c>
      <c r="B11" s="452" t="str">
        <f>VLOOKUP(A11,MEMBERS!$J:$X,11,FALSE)</f>
        <v>Brian</v>
      </c>
      <c r="C11" s="453" t="str">
        <f>VLOOKUP($A11,MEMBERS!$J:$X,12,FALSE)</f>
        <v>CORPE</v>
      </c>
      <c r="D11" s="452" t="str">
        <f>VLOOKUP($C11,MEMBERS!$C:$X,3,FALSE)</f>
        <v>15 July</v>
      </c>
      <c r="E11" s="452" t="str">
        <f>VLOOKUP($C11,MEMBERS!$C:$X,5,FALSE)</f>
        <v>393 926</v>
      </c>
      <c r="F11" s="452" t="str">
        <f>VLOOKUP($C11,MEMBERS!$C:$X,4,FALSE)</f>
        <v>14, Mountbatten Way, Bourne, PE10 9YA</v>
      </c>
    </row>
    <row r="12" spans="1:7" s="28" customFormat="1" ht="18" x14ac:dyDescent="0.25">
      <c r="A12" s="457" t="s">
        <v>1015</v>
      </c>
      <c r="B12" s="452" t="s">
        <v>118</v>
      </c>
      <c r="C12" s="453" t="s">
        <v>201</v>
      </c>
      <c r="D12" s="458" t="s">
        <v>678</v>
      </c>
      <c r="E12" s="452" t="s">
        <v>208</v>
      </c>
      <c r="F12" s="452" t="s">
        <v>37</v>
      </c>
    </row>
    <row r="13" spans="1:7" s="28" customFormat="1" ht="18" x14ac:dyDescent="0.25">
      <c r="A13" s="457" t="s">
        <v>178</v>
      </c>
      <c r="B13" s="452" t="s">
        <v>109</v>
      </c>
      <c r="C13" s="453" t="s">
        <v>316</v>
      </c>
      <c r="D13" s="452" t="s">
        <v>681</v>
      </c>
      <c r="E13" s="452" t="s">
        <v>964</v>
      </c>
      <c r="F13" s="452" t="s">
        <v>565</v>
      </c>
    </row>
    <row r="14" spans="1:7" s="28" customFormat="1" ht="18" x14ac:dyDescent="0.25">
      <c r="A14" s="457"/>
      <c r="B14" s="452"/>
      <c r="C14" s="453"/>
      <c r="D14" s="452"/>
      <c r="E14" s="452"/>
      <c r="F14" s="452"/>
    </row>
    <row r="15" spans="1:7" ht="18" x14ac:dyDescent="0.25">
      <c r="G15" s="28"/>
    </row>
  </sheetData>
  <sheetProtection password="C735" sheet="1" objects="1" scenarios="1" selectLockedCells="1" selectUnlockedCells="1"/>
  <pageMargins left="0.70866141732283472" right="0.70866141732283472" top="1.18" bottom="0.74803149606299213" header="0.31496062992125984" footer="0.31496062992125984"/>
  <pageSetup paperSize="9" scale="50" orientation="portrait" r:id="rId1"/>
  <headerFooter>
    <oddHeader>&amp;C&amp;"Arial,Bold"&amp;24Hereward Probus Club Committee
&amp;D</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9"/>
  <sheetViews>
    <sheetView workbookViewId="0">
      <pane ySplit="1" topLeftCell="A32" activePane="bottomLeft" state="frozen"/>
      <selection pane="bottomLeft" activeCell="E43" sqref="E43"/>
    </sheetView>
  </sheetViews>
  <sheetFormatPr defaultColWidth="9.140625" defaultRowHeight="18" x14ac:dyDescent="0.25"/>
  <cols>
    <col min="1" max="1" width="14" style="447" customWidth="1"/>
    <col min="2" max="2" width="23.140625" style="448" bestFit="1" customWidth="1"/>
    <col min="3" max="3" width="73.42578125" style="449" customWidth="1"/>
    <col min="4" max="4" width="13.42578125" style="171" bestFit="1" customWidth="1"/>
    <col min="5" max="5" width="17.7109375" style="59" bestFit="1" customWidth="1"/>
    <col min="6" max="6" width="60.7109375" style="58" customWidth="1"/>
    <col min="7" max="16384" width="9.140625" style="57"/>
  </cols>
  <sheetData>
    <row r="1" spans="1:6" s="64" customFormat="1" ht="36" x14ac:dyDescent="0.25">
      <c r="A1" s="445" t="s">
        <v>649</v>
      </c>
      <c r="B1" s="446" t="s">
        <v>650</v>
      </c>
      <c r="C1" s="446" t="s">
        <v>651</v>
      </c>
      <c r="D1" s="170">
        <f>MEMBERS!B1-COUNTIF(C2:C76,"")</f>
        <v>31</v>
      </c>
      <c r="E1" s="59" t="s">
        <v>187</v>
      </c>
      <c r="F1" s="63"/>
    </row>
    <row r="2" spans="1:6" ht="20.100000000000001" customHeight="1" x14ac:dyDescent="0.25">
      <c r="A2" s="447" t="str">
        <f>MEMBERS!B3</f>
        <v>Denys</v>
      </c>
      <c r="B2" s="448" t="str">
        <f>MEMBERS!C3</f>
        <v>BARKER</v>
      </c>
      <c r="C2" s="449" t="str">
        <f>IF(MEMBERS!H3=0,"",MEMBERS!H3)</f>
        <v/>
      </c>
    </row>
    <row r="3" spans="1:6" ht="20.100000000000001" customHeight="1" x14ac:dyDescent="0.25">
      <c r="A3" s="447" t="str">
        <f>MEMBERS!B66</f>
        <v>Peter</v>
      </c>
      <c r="B3" s="448" t="str">
        <f>MEMBERS!C66</f>
        <v>BEELEY</v>
      </c>
      <c r="C3" s="449" t="str">
        <f>IF(MEMBERS!H66=0,"",MEMBERS!H66)</f>
        <v>pabeeley@btinternet.com</v>
      </c>
    </row>
    <row r="4" spans="1:6" ht="20.100000000000001" customHeight="1" x14ac:dyDescent="0.25">
      <c r="A4" s="447" t="str">
        <f>MEMBERS!B4</f>
        <v>Vic</v>
      </c>
      <c r="B4" s="448" t="str">
        <f>MEMBERS!C4</f>
        <v>BILLITT</v>
      </c>
      <c r="C4" s="449" t="str">
        <f>IF(MEMBERS!H4=0,"",MEMBERS!H4)</f>
        <v>vbillitt@live.co.uk</v>
      </c>
    </row>
    <row r="5" spans="1:6" ht="20.100000000000001" customHeight="1" x14ac:dyDescent="0.25">
      <c r="A5" s="447" t="str">
        <f>MEMBERS!B5</f>
        <v>Tim</v>
      </c>
      <c r="B5" s="448" t="str">
        <f>MEMBERS!C5</f>
        <v>BLADON</v>
      </c>
      <c r="C5" s="449" t="str">
        <f>IF(MEMBERS!H5=0,"",MEMBERS!H5)</f>
        <v>timbla7@btinternet.com</v>
      </c>
    </row>
    <row r="6" spans="1:6" ht="20.100000000000001" customHeight="1" x14ac:dyDescent="0.25">
      <c r="A6" s="447" t="str">
        <f>MEMBERS!B6</f>
        <v>Paul</v>
      </c>
      <c r="B6" s="448" t="str">
        <f>MEMBERS!C6</f>
        <v>BOOTHMAN</v>
      </c>
      <c r="C6" s="449" t="str">
        <f>IF(MEMBERS!H6=0,"",MEMBERS!H6)</f>
        <v/>
      </c>
    </row>
    <row r="7" spans="1:6" ht="20.100000000000001" customHeight="1" x14ac:dyDescent="0.25">
      <c r="A7" s="447" t="str">
        <f>MEMBERS!B7</f>
        <v>Harry</v>
      </c>
      <c r="B7" s="448" t="str">
        <f>MEMBERS!C7</f>
        <v>BRAID</v>
      </c>
      <c r="C7" s="449" t="str">
        <f>IF(MEMBERS!H7=0,"",MEMBERS!H7)</f>
        <v>harrybraid@hotmail.com</v>
      </c>
    </row>
    <row r="8" spans="1:6" ht="20.100000000000001" customHeight="1" x14ac:dyDescent="0.25">
      <c r="A8" s="447" t="str">
        <f>MEMBERS!B8</f>
        <v>John</v>
      </c>
      <c r="B8" s="448" t="str">
        <f>MEMBERS!C8</f>
        <v>BRYCE</v>
      </c>
      <c r="C8" s="449" t="str">
        <f>IF(MEMBERS!H8=0,"",MEMBERS!H8)</f>
        <v>johnbryce@hotmail.co.uk</v>
      </c>
    </row>
    <row r="9" spans="1:6" ht="20.100000000000001" customHeight="1" x14ac:dyDescent="0.25">
      <c r="A9" s="447" t="str">
        <f>MEMBERS!B9</f>
        <v>Derek</v>
      </c>
      <c r="B9" s="448" t="str">
        <f>MEMBERS!C9</f>
        <v>BURTON</v>
      </c>
      <c r="C9" s="449" t="str">
        <f>IF(MEMBERS!H9=0,"",MEMBERS!H9)</f>
        <v>derbyshire.man@talktalk.net</v>
      </c>
    </row>
    <row r="10" spans="1:6" ht="20.100000000000001" customHeight="1" x14ac:dyDescent="0.25">
      <c r="A10" s="447" t="str">
        <f>MEMBERS!B10</f>
        <v>Barry</v>
      </c>
      <c r="B10" s="448" t="str">
        <f>MEMBERS!C10</f>
        <v>CLARK</v>
      </c>
      <c r="C10" s="449" t="str">
        <f>IF(MEMBERS!H10=0,"",MEMBERS!H10)</f>
        <v>barryclarkb@talktalk.net</v>
      </c>
    </row>
    <row r="11" spans="1:6" ht="20.100000000000001" customHeight="1" x14ac:dyDescent="0.25">
      <c r="A11" s="447" t="str">
        <f>MEMBERS!B11</f>
        <v>Michael</v>
      </c>
      <c r="B11" s="448" t="str">
        <f>MEMBERS!C11</f>
        <v>COATES</v>
      </c>
      <c r="C11" s="449" t="str">
        <f>IF(MEMBERS!H11=0,"",MEMBERS!H11)</f>
        <v/>
      </c>
    </row>
    <row r="12" spans="1:6" ht="20.100000000000001" customHeight="1" x14ac:dyDescent="0.25">
      <c r="A12" s="447" t="str">
        <f>MEMBERS!B12</f>
        <v>Terry</v>
      </c>
      <c r="B12" s="448" t="str">
        <f>MEMBERS!C12</f>
        <v>COLLEY</v>
      </c>
      <c r="C12" s="449" t="str">
        <f>IF(MEMBERS!H12=0,"",MEMBERS!H12)</f>
        <v>terry@colley2121.wanadoo.co.uk</v>
      </c>
    </row>
    <row r="13" spans="1:6" ht="20.100000000000001" customHeight="1" x14ac:dyDescent="0.25">
      <c r="A13" s="447" t="str">
        <f>MEMBERS!B13</f>
        <v>Bill</v>
      </c>
      <c r="B13" s="448" t="str">
        <f>MEMBERS!C13</f>
        <v>COLLINS</v>
      </c>
      <c r="C13" s="449" t="str">
        <f>IF(MEMBERS!H13=0,"",MEMBERS!H13)</f>
        <v>wtcollins@hotmail.com</v>
      </c>
    </row>
    <row r="14" spans="1:6" ht="20.100000000000001" customHeight="1" x14ac:dyDescent="0.25">
      <c r="A14" s="447" t="str">
        <f>MEMBERS!B14</f>
        <v>Gerry</v>
      </c>
      <c r="B14" s="448" t="str">
        <f>MEMBERS!C14</f>
        <v>COLYER</v>
      </c>
      <c r="C14" s="449" t="str">
        <f>IF(MEMBERS!H14=0,"",MEMBERS!H14)</f>
        <v>annger@sky.com</v>
      </c>
    </row>
    <row r="15" spans="1:6" ht="20.100000000000001" customHeight="1" x14ac:dyDescent="0.25">
      <c r="A15" s="447" t="str">
        <f>MEMBERS!B15</f>
        <v>Eric</v>
      </c>
      <c r="B15" s="448" t="str">
        <f>MEMBERS!C15</f>
        <v>COOPER</v>
      </c>
      <c r="C15" s="449" t="str">
        <f>IF(MEMBERS!H15=0,"",MEMBERS!H15)</f>
        <v>REEBCOOP@AOL.COM</v>
      </c>
    </row>
    <row r="16" spans="1:6" ht="20.100000000000001" customHeight="1" x14ac:dyDescent="0.25">
      <c r="A16" s="447" t="str">
        <f>MEMBERS!B16</f>
        <v>John</v>
      </c>
      <c r="B16" s="448" t="str">
        <f>MEMBERS!C16</f>
        <v>CORNER</v>
      </c>
      <c r="C16" s="449" t="str">
        <f>IF(MEMBERS!H16=0,"",MEMBERS!H16)</f>
        <v>john.corner1@virgin.net</v>
      </c>
    </row>
    <row r="17" spans="1:6" ht="20.100000000000001" customHeight="1" x14ac:dyDescent="0.25">
      <c r="A17" s="447" t="str">
        <f>MEMBERS!B17</f>
        <v>Brian</v>
      </c>
      <c r="B17" s="448" t="str">
        <f>MEMBERS!C17</f>
        <v>CORPE</v>
      </c>
      <c r="C17" s="449" t="str">
        <f>IF(MEMBERS!H17=0,"",MEMBERS!H17)</f>
        <v>brian.corpe@btinternet.com</v>
      </c>
    </row>
    <row r="18" spans="1:6" ht="20.100000000000001" customHeight="1" x14ac:dyDescent="0.25">
      <c r="A18" s="447" t="str">
        <f>MEMBERS!B18</f>
        <v>Neil</v>
      </c>
      <c r="B18" s="448" t="str">
        <f>MEMBERS!C18</f>
        <v>CROSBY</v>
      </c>
      <c r="C18" s="449" t="str">
        <f>IF(MEMBERS!H18=0,"",MEMBERS!H18)</f>
        <v>crozbourne@waitrose.com</v>
      </c>
    </row>
    <row r="19" spans="1:6" ht="20.100000000000001" customHeight="1" x14ac:dyDescent="0.25">
      <c r="A19" s="447" t="str">
        <f>MEMBERS!B19</f>
        <v>Jack</v>
      </c>
      <c r="B19" s="448" t="str">
        <f>MEMBERS!C19</f>
        <v>CURRANT</v>
      </c>
      <c r="C19" s="449" t="str">
        <f>IF(MEMBERS!H19=0,"",MEMBERS!H19)</f>
        <v/>
      </c>
    </row>
    <row r="20" spans="1:6" ht="20.100000000000001" customHeight="1" x14ac:dyDescent="0.25">
      <c r="A20" s="447" t="str">
        <f>MEMBERS!B20</f>
        <v>Fred</v>
      </c>
      <c r="B20" s="448" t="str">
        <f>MEMBERS!C20</f>
        <v>DAY</v>
      </c>
      <c r="C20" s="449" t="str">
        <f>IF(MEMBERS!H20=0,"",MEMBERS!H20)</f>
        <v>adroman@talktalk.net</v>
      </c>
    </row>
    <row r="21" spans="1:6" ht="20.100000000000001" customHeight="1" x14ac:dyDescent="0.25">
      <c r="A21" s="447" t="str">
        <f>MEMBERS!B21</f>
        <v>Alan</v>
      </c>
      <c r="B21" s="448" t="str">
        <f>MEMBERS!C21</f>
        <v>DERRY</v>
      </c>
      <c r="C21" s="449" t="str">
        <f>IF(MEMBERS!H21=0,"",MEMBERS!H21)</f>
        <v>alanderry@btinternet.com</v>
      </c>
    </row>
    <row r="22" spans="1:6" ht="20.100000000000001" customHeight="1" x14ac:dyDescent="0.25">
      <c r="A22" s="447" t="str">
        <f>MEMBERS!B22</f>
        <v>John</v>
      </c>
      <c r="B22" s="448" t="str">
        <f>MEMBERS!C22</f>
        <v>EDEN</v>
      </c>
      <c r="C22" s="449" t="str">
        <f>IF(MEMBERS!H22=0,"",MEMBERS!H22)</f>
        <v>jane.eden@btinternet.com</v>
      </c>
    </row>
    <row r="23" spans="1:6" ht="20.100000000000001" customHeight="1" x14ac:dyDescent="0.25">
      <c r="A23" s="447" t="e">
        <f>MEMBERS!#REF!</f>
        <v>#REF!</v>
      </c>
      <c r="B23" s="448" t="e">
        <f>MEMBERS!#REF!</f>
        <v>#REF!</v>
      </c>
      <c r="C23" s="449" t="e">
        <f>IF(MEMBERS!#REF!=0,"",MEMBERS!#REF!)</f>
        <v>#REF!</v>
      </c>
    </row>
    <row r="24" spans="1:6" ht="20.100000000000001" customHeight="1" x14ac:dyDescent="0.25">
      <c r="A24" s="447" t="s">
        <v>85</v>
      </c>
      <c r="B24" s="448" t="s">
        <v>1262</v>
      </c>
      <c r="C24" s="450" t="s">
        <v>1265</v>
      </c>
    </row>
    <row r="25" spans="1:6" ht="20.100000000000001" customHeight="1" x14ac:dyDescent="0.25">
      <c r="A25" s="447" t="str">
        <f>MEMBERS!B24</f>
        <v>Malcolm</v>
      </c>
      <c r="B25" s="448" t="str">
        <f>MEMBERS!C24</f>
        <v>FISHER</v>
      </c>
      <c r="C25" s="449" t="str">
        <f>IF(MEMBERS!H24=0,"",MEMBERS!H24)</f>
        <v/>
      </c>
    </row>
    <row r="26" spans="1:6" ht="20.100000000000001" customHeight="1" x14ac:dyDescent="0.25">
      <c r="A26" s="447" t="str">
        <f>MEMBERS!B25</f>
        <v>Geoff</v>
      </c>
      <c r="B26" s="448" t="str">
        <f>MEMBERS!C25</f>
        <v>FORBAT</v>
      </c>
      <c r="C26" s="449" t="str">
        <f>IF(MEMBERS!H25=0,"",MEMBERS!H25)</f>
        <v>gpforbat@btinternet.com</v>
      </c>
    </row>
    <row r="27" spans="1:6" ht="20.100000000000001" customHeight="1" x14ac:dyDescent="0.25">
      <c r="A27" s="447" t="str">
        <f>MEMBERS!B26</f>
        <v>Graham</v>
      </c>
      <c r="B27" s="448" t="str">
        <f>MEMBERS!C26</f>
        <v>GARRETT</v>
      </c>
      <c r="C27" s="449" t="str">
        <f>IF(MEMBERS!H26=0,"",MEMBERS!H26)</f>
        <v>garretts@grahamandjenny.plus.com</v>
      </c>
    </row>
    <row r="28" spans="1:6" ht="20.100000000000001" customHeight="1" x14ac:dyDescent="0.25">
      <c r="A28" s="447" t="str">
        <f>MEMBERS!B28</f>
        <v>Derek</v>
      </c>
      <c r="B28" s="448" t="str">
        <f>MEMBERS!C28</f>
        <v>HALL</v>
      </c>
      <c r="C28" s="449" t="str">
        <f>IF(MEMBERS!H28=0,"",MEMBERS!H28)</f>
        <v>AudreyDerekHall@GoogleMail.com</v>
      </c>
    </row>
    <row r="29" spans="1:6" ht="20.100000000000001" customHeight="1" x14ac:dyDescent="0.25">
      <c r="A29" s="447" t="str">
        <f>MEMBERS!B29</f>
        <v>Jim</v>
      </c>
      <c r="B29" s="448" t="str">
        <f>MEMBERS!C29</f>
        <v>HILL</v>
      </c>
      <c r="C29" s="449" t="str">
        <f>IF(MEMBERS!H29=0,"",MEMBERS!H29)</f>
        <v/>
      </c>
    </row>
    <row r="30" spans="1:6" ht="20.100000000000001" customHeight="1" x14ac:dyDescent="0.25">
      <c r="A30" s="447" t="str">
        <f>MEMBERS!B30</f>
        <v>Trevor</v>
      </c>
      <c r="B30" s="448" t="str">
        <f>MEMBERS!C30</f>
        <v>HORN</v>
      </c>
      <c r="C30" s="449" t="str">
        <f>IF(MEMBERS!H30=0,"",MEMBERS!H30)</f>
        <v>trevannh@tiscali.co.uk</v>
      </c>
    </row>
    <row r="31" spans="1:6" ht="20.100000000000001" customHeight="1" x14ac:dyDescent="0.25">
      <c r="A31" s="447" t="str">
        <f>MEMBERS!B31</f>
        <v>Brian</v>
      </c>
      <c r="B31" s="448" t="str">
        <f>MEMBERS!C31</f>
        <v>HUBBERT</v>
      </c>
      <c r="C31" s="449" t="str">
        <f>IF(MEMBERS!H31=0,"",MEMBERS!H31)</f>
        <v>pamelawarren9@aol.com</v>
      </c>
    </row>
    <row r="32" spans="1:6" ht="20.100000000000001" customHeight="1" x14ac:dyDescent="0.25">
      <c r="A32" s="447" t="str">
        <f>MEMBERS!B32</f>
        <v>Neville</v>
      </c>
      <c r="B32" s="448" t="str">
        <f>MEMBERS!C32</f>
        <v>HYDES</v>
      </c>
      <c r="C32" s="449" t="str">
        <f>IF(MEMBERS!H32=0,"",MEMBERS!H32)</f>
        <v>nevillehydes@hotmail.co.uk</v>
      </c>
      <c r="F32" s="57"/>
    </row>
    <row r="33" spans="1:5" ht="20.100000000000001" customHeight="1" x14ac:dyDescent="0.25">
      <c r="A33" s="447" t="str">
        <f>MEMBERS!B34</f>
        <v>Brian</v>
      </c>
      <c r="B33" s="448" t="str">
        <f>MEMBERS!C34</f>
        <v>JENKINS</v>
      </c>
      <c r="C33" s="449" t="str">
        <f>IF(MEMBERS!H34=0,"",MEMBERS!H34)</f>
        <v>brian3.jenkins3@virgin.net</v>
      </c>
      <c r="D33" s="172"/>
      <c r="E33" s="60"/>
    </row>
    <row r="34" spans="1:5" ht="20.100000000000001" customHeight="1" x14ac:dyDescent="0.25">
      <c r="A34" s="447" t="str">
        <f>MEMBERS!B35</f>
        <v>Bert</v>
      </c>
      <c r="B34" s="448" t="str">
        <f>MEMBERS!C35</f>
        <v>JOHNS</v>
      </c>
      <c r="C34" s="449" t="str">
        <f>IF(MEMBERS!H35=0,"",MEMBERS!H35)</f>
        <v>hubert.johns@O2.co.uk</v>
      </c>
    </row>
    <row r="35" spans="1:5" ht="20.100000000000001" customHeight="1" x14ac:dyDescent="0.25">
      <c r="A35" s="447" t="str">
        <f>MEMBERS!B36</f>
        <v>Alan</v>
      </c>
      <c r="B35" s="448" t="str">
        <f>MEMBERS!C36</f>
        <v>JONES</v>
      </c>
      <c r="C35" s="449" t="str">
        <f>IF(MEMBERS!H36=0,"",MEMBERS!H36)</f>
        <v>alan290jones@btinternet.com</v>
      </c>
    </row>
    <row r="36" spans="1:5" ht="20.100000000000001" customHeight="1" x14ac:dyDescent="0.25">
      <c r="A36" s="447" t="e">
        <f>MEMBERS!#REF!</f>
        <v>#REF!</v>
      </c>
      <c r="B36" s="448" t="e">
        <f>MEMBERS!#REF!</f>
        <v>#REF!</v>
      </c>
      <c r="C36" s="449" t="e">
        <f>IF(MEMBERS!#REF!=0,"",MEMBERS!#REF!)</f>
        <v>#REF!</v>
      </c>
    </row>
    <row r="37" spans="1:5" ht="20.100000000000001" customHeight="1" x14ac:dyDescent="0.25">
      <c r="A37" s="447" t="str">
        <f>MEMBERS!B37</f>
        <v>Ted</v>
      </c>
      <c r="B37" s="448" t="str">
        <f>MEMBERS!C37</f>
        <v>KELBY</v>
      </c>
      <c r="C37" s="449" t="str">
        <f>IF(MEMBERS!H37=0,"",MEMBERS!H37)</f>
        <v>lraaj@hotmail.com</v>
      </c>
    </row>
    <row r="38" spans="1:5" x14ac:dyDescent="0.25">
      <c r="A38" s="447" t="str">
        <f>MEMBERS!B38</f>
        <v>Robert</v>
      </c>
      <c r="B38" s="448" t="str">
        <f>MEMBERS!C38</f>
        <v>KITCHENER</v>
      </c>
      <c r="C38" s="449" t="str">
        <f>IF(MEMBERS!H38=0,"",MEMBERS!H38)</f>
        <v>robertkitchener124@surfree.co.uk</v>
      </c>
    </row>
    <row r="39" spans="1:5" x14ac:dyDescent="0.25">
      <c r="A39" s="447" t="str">
        <f>MEMBERS!B39</f>
        <v>Frank</v>
      </c>
      <c r="B39" s="448" t="str">
        <f>MEMBERS!C39</f>
        <v>LAZENBY</v>
      </c>
      <c r="C39" s="449" t="str">
        <f>IF(MEMBERS!H39=0,"",MEMBERS!H39)</f>
        <v/>
      </c>
    </row>
    <row r="40" spans="1:5" x14ac:dyDescent="0.25">
      <c r="A40" s="447" t="str">
        <f>MEMBERS!B40</f>
        <v>Arthur</v>
      </c>
      <c r="B40" s="448" t="str">
        <f>MEMBERS!C40</f>
        <v>LIGHTFOOT</v>
      </c>
      <c r="C40" s="449" t="str">
        <f>IF(MEMBERS!H40=0,"",MEMBERS!H40)</f>
        <v/>
      </c>
    </row>
    <row r="41" spans="1:5" x14ac:dyDescent="0.25">
      <c r="A41" s="447" t="str">
        <f>MEMBERS!B41</f>
        <v>John</v>
      </c>
      <c r="B41" s="448" t="str">
        <f>MEMBERS!C41</f>
        <v>MACMILLAN</v>
      </c>
      <c r="C41" s="449" t="str">
        <f>IF(MEMBERS!H41=0,"",MEMBERS!H41)</f>
        <v/>
      </c>
    </row>
    <row r="42" spans="1:5" x14ac:dyDescent="0.25">
      <c r="A42" s="447" t="str">
        <f>MEMBERS!B42</f>
        <v>Nobby</v>
      </c>
      <c r="B42" s="448" t="str">
        <f>MEMBERS!C42</f>
        <v>MIDDLETON</v>
      </c>
      <c r="C42" s="449" t="str">
        <f>IF(MEMBERS!H42=0,"",MEMBERS!H42)</f>
        <v>nobshe@talktalk.net</v>
      </c>
    </row>
    <row r="43" spans="1:5" x14ac:dyDescent="0.25">
      <c r="A43" s="447" t="str">
        <f>MEMBERS!B43</f>
        <v>Peter</v>
      </c>
      <c r="B43" s="448" t="str">
        <f>MEMBERS!C43</f>
        <v>PAGE</v>
      </c>
      <c r="C43" s="449" t="str">
        <f>IF(MEMBERS!H43=0,"",MEMBERS!H43)</f>
        <v>page@ppeter98.orangehome.co.uk</v>
      </c>
    </row>
    <row r="44" spans="1:5" x14ac:dyDescent="0.25">
      <c r="A44" s="447" t="str">
        <f>MEMBERS!B44</f>
        <v>Trevor</v>
      </c>
      <c r="B44" s="448" t="str">
        <f>MEMBERS!C44</f>
        <v>PEACOCK</v>
      </c>
      <c r="C44" s="449" t="str">
        <f>IF(MEMBERS!H44=0,"",MEMBERS!H44)</f>
        <v/>
      </c>
    </row>
    <row r="45" spans="1:5" x14ac:dyDescent="0.25">
      <c r="A45" s="447" t="str">
        <f>MEMBERS!B45</f>
        <v>Ron</v>
      </c>
      <c r="B45" s="448" t="str">
        <f>MEMBERS!C45</f>
        <v>PEARSON</v>
      </c>
      <c r="C45" s="449" t="str">
        <f>IF(MEMBERS!H45=0,"",MEMBERS!H45)</f>
        <v/>
      </c>
    </row>
    <row r="46" spans="1:5" x14ac:dyDescent="0.25">
      <c r="A46" s="447" t="str">
        <f>MEMBERS!B46</f>
        <v>George</v>
      </c>
      <c r="B46" s="448" t="str">
        <f>MEMBERS!C46</f>
        <v>PICKETT</v>
      </c>
      <c r="C46" s="449" t="str">
        <f>IF(MEMBERS!H46=0,"",MEMBERS!H46)</f>
        <v>pandgpickett@btinternet.com</v>
      </c>
    </row>
    <row r="47" spans="1:5" x14ac:dyDescent="0.25">
      <c r="A47" s="447" t="str">
        <f>MEMBERS!B47</f>
        <v>Frank</v>
      </c>
      <c r="B47" s="448" t="str">
        <f>MEMBERS!C47</f>
        <v>RYLOTT</v>
      </c>
      <c r="C47" s="449" t="str">
        <f>IF(MEMBERS!H47=0,"",MEMBERS!H47)</f>
        <v/>
      </c>
    </row>
    <row r="48" spans="1:5" x14ac:dyDescent="0.25">
      <c r="A48" s="447" t="str">
        <f>MEMBERS!B48</f>
        <v>Richard</v>
      </c>
      <c r="B48" s="448" t="str">
        <f>MEMBERS!C48</f>
        <v>SALMON</v>
      </c>
      <c r="C48" s="449" t="str">
        <f>IF(MEMBERS!H48=0,"",MEMBERS!H48)</f>
        <v>richard.salmon@sky.com</v>
      </c>
    </row>
    <row r="49" spans="1:3" x14ac:dyDescent="0.25">
      <c r="A49" s="447" t="str">
        <f>MEMBERS!B49</f>
        <v>Chris</v>
      </c>
      <c r="B49" s="448" t="str">
        <f>MEMBERS!C49</f>
        <v>SEARL</v>
      </c>
      <c r="C49" s="449" t="str">
        <f>IF(MEMBERS!H49=0,"",MEMBERS!H49)</f>
        <v>chris@thecjsnetwork.com</v>
      </c>
    </row>
    <row r="50" spans="1:3" x14ac:dyDescent="0.25">
      <c r="A50" s="447" t="str">
        <f>MEMBERS!B70</f>
        <v>Joe</v>
      </c>
      <c r="B50" s="448" t="str">
        <f>MEMBERS!C70</f>
        <v>SHARPE</v>
      </c>
      <c r="C50" s="449" t="str">
        <f>IF(MEMBERS!H70=0,"",MEMBERS!H70)</f>
        <v/>
      </c>
    </row>
    <row r="51" spans="1:3" x14ac:dyDescent="0.25">
      <c r="A51" s="447" t="str">
        <f>MEMBERS!B50</f>
        <v>Bill</v>
      </c>
      <c r="B51" s="448" t="str">
        <f>MEMBERS!C50</f>
        <v>SMEDLEY</v>
      </c>
      <c r="C51" s="449" t="str">
        <f>IF(MEMBERS!H50=0,"",MEMBERS!H50)</f>
        <v/>
      </c>
    </row>
    <row r="52" spans="1:3" x14ac:dyDescent="0.25">
      <c r="A52" s="447" t="str">
        <f>MEMBERS!B51</f>
        <v>John</v>
      </c>
      <c r="B52" s="448" t="str">
        <f>MEMBERS!C51</f>
        <v>SPOONER</v>
      </c>
      <c r="C52" s="449" t="str">
        <f>IF(MEMBERS!H51=0,"",MEMBERS!H51)</f>
        <v>j.spooner153@btinternet.com</v>
      </c>
    </row>
    <row r="53" spans="1:3" x14ac:dyDescent="0.25">
      <c r="A53" s="447" t="str">
        <f>MEMBERS!B53</f>
        <v>Tony</v>
      </c>
      <c r="B53" s="448" t="str">
        <f>MEMBERS!C53</f>
        <v>STUBBS</v>
      </c>
      <c r="C53" s="449" t="str">
        <f>IF(MEMBERS!H53=0,"",MEMBERS!H53)</f>
        <v>alstubbs@btinternet.com</v>
      </c>
    </row>
    <row r="54" spans="1:3" x14ac:dyDescent="0.25">
      <c r="A54" s="447" t="str">
        <f>MEMBERS!B54</f>
        <v>Neville</v>
      </c>
      <c r="B54" s="448" t="str">
        <f>MEMBERS!C54</f>
        <v>TAYLOR</v>
      </c>
      <c r="C54" s="449" t="str">
        <f>IF(MEMBERS!H54=0,"",MEMBERS!H54)</f>
        <v>TAYNEV24@AOL.COM</v>
      </c>
    </row>
    <row r="55" spans="1:3" x14ac:dyDescent="0.25">
      <c r="A55" s="447" t="str">
        <f>MEMBERS!B55</f>
        <v>Peter</v>
      </c>
      <c r="B55" s="448" t="str">
        <f>MEMBERS!C55</f>
        <v>TORY</v>
      </c>
      <c r="C55" s="449" t="str">
        <f>IF(MEMBERS!H55=0,"",MEMBERS!H55)</f>
        <v>Not for publication</v>
      </c>
    </row>
    <row r="56" spans="1:3" x14ac:dyDescent="0.25">
      <c r="A56" s="447" t="str">
        <f>MEMBERS!B56</f>
        <v>Tom</v>
      </c>
      <c r="B56" s="448" t="str">
        <f>MEMBERS!C56</f>
        <v>TRASK</v>
      </c>
      <c r="C56" s="449" t="str">
        <f>IF(MEMBERS!H56=0,"",MEMBERS!H56)</f>
        <v>tom.trask@btinternet.com</v>
      </c>
    </row>
    <row r="57" spans="1:3" x14ac:dyDescent="0.25">
      <c r="A57" s="447" t="str">
        <f>MEMBERS!B71</f>
        <v>Peter</v>
      </c>
      <c r="B57" s="448" t="str">
        <f>MEMBERS!C71</f>
        <v>WADE</v>
      </c>
      <c r="C57" s="449" t="str">
        <f>IF(MEMBERS!H71=0,"",MEMBERS!H71)</f>
        <v/>
      </c>
    </row>
    <row r="58" spans="1:3" x14ac:dyDescent="0.25">
      <c r="A58" s="447" t="str">
        <f>MEMBERS!B57</f>
        <v>Ron</v>
      </c>
      <c r="B58" s="448" t="str">
        <f>MEMBERS!C57</f>
        <v>WATSON</v>
      </c>
      <c r="C58" s="449" t="str">
        <f>IF(MEMBERS!H57=0,"",MEMBERS!H57)</f>
        <v>celronw14@talktalk.net</v>
      </c>
    </row>
    <row r="59" spans="1:3" x14ac:dyDescent="0.25">
      <c r="A59" s="447" t="str">
        <f>MEMBERS!B58</f>
        <v>Trevor</v>
      </c>
      <c r="B59" s="448" t="str">
        <f>MEMBERS!C58</f>
        <v>WINDLE</v>
      </c>
      <c r="C59" s="449" t="str">
        <f>IF(MEMBERS!H58=0,"",MEMBERS!H58)</f>
        <v>tawindle@aol.com</v>
      </c>
    </row>
    <row r="60" spans="1:3" x14ac:dyDescent="0.25">
      <c r="A60" s="447" t="str">
        <f>MEMBERS!B59</f>
        <v>Colin</v>
      </c>
      <c r="B60" s="448" t="str">
        <f>MEMBERS!C59</f>
        <v>YORK</v>
      </c>
      <c r="C60" s="449" t="str">
        <f>IF(MEMBERS!H59=0,"",MEMBERS!H59)</f>
        <v/>
      </c>
    </row>
    <row r="61" spans="1:3" x14ac:dyDescent="0.25">
      <c r="A61" s="447">
        <f>MEMBERS!B60</f>
        <v>0</v>
      </c>
      <c r="B61" s="448">
        <f>MEMBERS!C60</f>
        <v>0</v>
      </c>
      <c r="C61" s="449" t="str">
        <f>IF(MEMBERS!H60=0,"",MEMBERS!H60)</f>
        <v/>
      </c>
    </row>
    <row r="62" spans="1:3" x14ac:dyDescent="0.25">
      <c r="A62" s="447">
        <f>MEMBERS!B61</f>
        <v>0</v>
      </c>
      <c r="B62" s="448">
        <f>MEMBERS!C61</f>
        <v>0</v>
      </c>
      <c r="C62" s="449" t="str">
        <f>IF(MEMBERS!H61=0,"",MEMBERS!H61)</f>
        <v/>
      </c>
    </row>
    <row r="63" spans="1:3" x14ac:dyDescent="0.25">
      <c r="A63" s="447">
        <f>MEMBERS!B62</f>
        <v>0</v>
      </c>
      <c r="B63" s="448">
        <f>MEMBERS!C62</f>
        <v>0</v>
      </c>
      <c r="C63" s="449" t="str">
        <f>IF(MEMBERS!H62=0,"",MEMBERS!H62)</f>
        <v/>
      </c>
    </row>
    <row r="64" spans="1:3" x14ac:dyDescent="0.25">
      <c r="A64" s="447">
        <f>MEMBERS!B63</f>
        <v>0</v>
      </c>
      <c r="B64" s="448">
        <f>MEMBERS!C63</f>
        <v>0</v>
      </c>
      <c r="C64" s="449" t="str">
        <f>IF(MEMBERS!H63=0,"",MEMBERS!H63)</f>
        <v/>
      </c>
    </row>
    <row r="65" spans="1:3" x14ac:dyDescent="0.25">
      <c r="A65" s="447">
        <f>MEMBERS!B64</f>
        <v>0</v>
      </c>
      <c r="B65" s="448">
        <f>MEMBERS!C64</f>
        <v>0</v>
      </c>
      <c r="C65" s="449" t="str">
        <f>IF(MEMBERS!H64=0,"",MEMBERS!H64)</f>
        <v/>
      </c>
    </row>
    <row r="66" spans="1:3" x14ac:dyDescent="0.25">
      <c r="A66" s="447" t="e">
        <f>MEMBERS!#REF!</f>
        <v>#REF!</v>
      </c>
      <c r="B66" s="448" t="e">
        <f>MEMBERS!#REF!</f>
        <v>#REF!</v>
      </c>
      <c r="C66" s="449" t="e">
        <f>IF(MEMBERS!#REF!=0,"",MEMBERS!#REF!)</f>
        <v>#REF!</v>
      </c>
    </row>
    <row r="67" spans="1:3" x14ac:dyDescent="0.25">
      <c r="A67" s="447" t="e">
        <f>MEMBERS!#REF!</f>
        <v>#REF!</v>
      </c>
      <c r="B67" s="448" t="e">
        <f>MEMBERS!#REF!</f>
        <v>#REF!</v>
      </c>
      <c r="C67" s="449" t="e">
        <f>IF(MEMBERS!#REF!=0,"",MEMBERS!#REF!)</f>
        <v>#REF!</v>
      </c>
    </row>
    <row r="68" spans="1:3" x14ac:dyDescent="0.25">
      <c r="A68" s="447" t="e">
        <f>MEMBERS!#REF!</f>
        <v>#REF!</v>
      </c>
      <c r="B68" s="448" t="e">
        <f>MEMBERS!#REF!</f>
        <v>#REF!</v>
      </c>
      <c r="C68" s="449" t="e">
        <f>IF(MEMBERS!#REF!=0,"",MEMBERS!#REF!)</f>
        <v>#REF!</v>
      </c>
    </row>
    <row r="69" spans="1:3" x14ac:dyDescent="0.25">
      <c r="A69" s="447" t="e">
        <f>MEMBERS!#REF!</f>
        <v>#REF!</v>
      </c>
      <c r="B69" s="448" t="e">
        <f>MEMBERS!#REF!</f>
        <v>#REF!</v>
      </c>
      <c r="C69" s="449" t="e">
        <f>IF(MEMBERS!#REF!=0,"",MEMBERS!#REF!)</f>
        <v>#REF!</v>
      </c>
    </row>
    <row r="70" spans="1:3" x14ac:dyDescent="0.25">
      <c r="A70" s="447" t="str">
        <f>MEMBERS!B68</f>
        <v>Ron</v>
      </c>
      <c r="B70" s="448" t="str">
        <f>MEMBERS!C68</f>
        <v>PRIEST</v>
      </c>
      <c r="C70" s="449" t="str">
        <f>IF(MEMBERS!H68=0,"",MEMBERS!H68)</f>
        <v/>
      </c>
    </row>
    <row r="71" spans="1:3" x14ac:dyDescent="0.25">
      <c r="A71" s="447" t="str">
        <f>MEMBERS!B67</f>
        <v>John</v>
      </c>
      <c r="B71" s="448" t="str">
        <f>MEMBERS!C67</f>
        <v>HITCHMAN</v>
      </c>
      <c r="C71" s="449" t="str">
        <f>IF(MEMBERS!H67=0,"",MEMBERS!H67)</f>
        <v>jeanjohnhitchman@btinternet.com</v>
      </c>
    </row>
    <row r="72" spans="1:3" x14ac:dyDescent="0.25">
      <c r="A72" s="447" t="str">
        <f>MEMBERS!B69</f>
        <v>Ken</v>
      </c>
      <c r="B72" s="448" t="str">
        <f>MEMBERS!C69</f>
        <v>REES</v>
      </c>
      <c r="C72" s="449" t="str">
        <f>IF(MEMBERS!H69=0,"",MEMBERS!H69)</f>
        <v/>
      </c>
    </row>
    <row r="73" spans="1:3" x14ac:dyDescent="0.25">
      <c r="A73" s="447" t="e">
        <f>MEMBERS!#REF!</f>
        <v>#REF!</v>
      </c>
      <c r="B73" s="448" t="e">
        <f>MEMBERS!#REF!</f>
        <v>#REF!</v>
      </c>
      <c r="C73" s="449" t="e">
        <f>IF(MEMBERS!#REF!=0,"",MEMBERS!#REF!)</f>
        <v>#REF!</v>
      </c>
    </row>
    <row r="74" spans="1:3" x14ac:dyDescent="0.25">
      <c r="A74" s="447">
        <f>MEMBERS!B72</f>
        <v>0</v>
      </c>
      <c r="B74" s="448">
        <f>MEMBERS!C72</f>
        <v>0</v>
      </c>
      <c r="C74" s="449" t="str">
        <f>IF(MEMBERS!H72=0,"",MEMBERS!H72)</f>
        <v/>
      </c>
    </row>
    <row r="75" spans="1:3" x14ac:dyDescent="0.25">
      <c r="A75" s="447">
        <f>MEMBERS!B73</f>
        <v>0</v>
      </c>
      <c r="B75" s="448">
        <f>MEMBERS!C73</f>
        <v>0</v>
      </c>
      <c r="C75" s="449" t="str">
        <f>IF(MEMBERS!H73=0,"",MEMBERS!H73)</f>
        <v/>
      </c>
    </row>
    <row r="76" spans="1:3" x14ac:dyDescent="0.25">
      <c r="A76" s="447">
        <f>MEMBERS!B74</f>
        <v>0</v>
      </c>
      <c r="B76" s="448">
        <f>MEMBERS!C74</f>
        <v>0</v>
      </c>
      <c r="C76" s="449" t="str">
        <f>IF(MEMBERS!H74=0,"",MEMBERS!H74)</f>
        <v/>
      </c>
    </row>
    <row r="77" spans="1:3" x14ac:dyDescent="0.25">
      <c r="A77" s="447" t="str">
        <f>MEMBERS!B75</f>
        <v>TITLE</v>
      </c>
      <c r="B77" s="448" t="str">
        <f>MEMBERS!C75</f>
        <v>Initial &amp; Surname</v>
      </c>
      <c r="C77" s="449" t="str">
        <f>IF(MEMBERS!H75=0,"",MEMBERS!H75)</f>
        <v>E-Mail</v>
      </c>
    </row>
    <row r="78" spans="1:3" x14ac:dyDescent="0.25">
      <c r="A78" s="447" t="e">
        <f>MEMBERS!#REF!</f>
        <v>#REF!</v>
      </c>
      <c r="B78" s="448" t="e">
        <f>MEMBERS!#REF!</f>
        <v>#REF!</v>
      </c>
      <c r="C78" s="449" t="e">
        <f>IF(MEMBERS!#REF!=0,"",MEMBERS!#REF!)</f>
        <v>#REF!</v>
      </c>
    </row>
    <row r="79" spans="1:3" x14ac:dyDescent="0.25">
      <c r="A79" s="447" t="e">
        <f>MEMBERS!#REF!</f>
        <v>#REF!</v>
      </c>
      <c r="B79" s="448" t="e">
        <f>MEMBERS!#REF!</f>
        <v>#REF!</v>
      </c>
      <c r="C79" s="449" t="e">
        <f>IF(MEMBERS!#REF!=0,"",MEMBERS!#REF!)</f>
        <v>#REF!</v>
      </c>
    </row>
    <row r="80" spans="1:3" x14ac:dyDescent="0.25">
      <c r="A80" s="447" t="str">
        <f>MEMBERS!B76</f>
        <v>Mrs</v>
      </c>
      <c r="B80" s="448" t="str">
        <f>MEMBERS!C76</f>
        <v>D G BEDFORD</v>
      </c>
      <c r="C80" s="449" t="str">
        <f>IF(MEMBERS!H76=0,"",MEMBERS!H76)</f>
        <v/>
      </c>
    </row>
    <row r="81" spans="1:3" x14ac:dyDescent="0.25">
      <c r="A81" s="447" t="str">
        <f>MEMBERS!B77</f>
        <v>Mrs</v>
      </c>
      <c r="B81" s="448" t="str">
        <f>MEMBERS!C77</f>
        <v>O BENNS</v>
      </c>
      <c r="C81" s="449" t="str">
        <f>IF(MEMBERS!H77=0,"",MEMBERS!H77)</f>
        <v/>
      </c>
    </row>
    <row r="82" spans="1:3" x14ac:dyDescent="0.25">
      <c r="A82" s="447" t="str">
        <f>MEMBERS!B78</f>
        <v>Mrs</v>
      </c>
      <c r="B82" s="448" t="str">
        <f>MEMBERS!C78</f>
        <v>A BRADSHAW</v>
      </c>
      <c r="C82" s="449" t="str">
        <f>IF(MEMBERS!H78=0,"",MEMBERS!H78)</f>
        <v/>
      </c>
    </row>
    <row r="83" spans="1:3" x14ac:dyDescent="0.25">
      <c r="A83" s="447" t="str">
        <f>MEMBERS!B79</f>
        <v>Mrs</v>
      </c>
      <c r="B83" s="448" t="str">
        <f>MEMBERS!C79</f>
        <v>I CARR</v>
      </c>
      <c r="C83" s="449" t="str">
        <f>IF(MEMBERS!H79=0,"",MEMBERS!H79)</f>
        <v/>
      </c>
    </row>
    <row r="84" spans="1:3" x14ac:dyDescent="0.25">
      <c r="A84" s="447" t="str">
        <f>MEMBERS!B80</f>
        <v>Mrs</v>
      </c>
      <c r="B84" s="448" t="str">
        <f>MEMBERS!C80</f>
        <v>A CUTHBERT</v>
      </c>
      <c r="C84" s="449" t="str">
        <f>IF(MEMBERS!H80=0,"",MEMBERS!H80)</f>
        <v/>
      </c>
    </row>
    <row r="85" spans="1:3" x14ac:dyDescent="0.25">
      <c r="A85" s="447" t="str">
        <f>MEMBERS!B81</f>
        <v>Mrs</v>
      </c>
      <c r="B85" s="448" t="str">
        <f>MEMBERS!C81</f>
        <v>K M FIELD</v>
      </c>
      <c r="C85" s="449" t="str">
        <f>IF(MEMBERS!H81=0,"",MEMBERS!H81)</f>
        <v/>
      </c>
    </row>
    <row r="86" spans="1:3" x14ac:dyDescent="0.25">
      <c r="A86" s="447" t="str">
        <f>MEMBERS!B82</f>
        <v>Mrs</v>
      </c>
      <c r="B86" s="448" t="str">
        <f>MEMBERS!C82</f>
        <v>S FORSHAW</v>
      </c>
      <c r="C86" s="449" t="str">
        <f>IF(MEMBERS!H82=0,"",MEMBERS!H82)</f>
        <v/>
      </c>
    </row>
    <row r="87" spans="1:3" x14ac:dyDescent="0.25">
      <c r="A87" s="447" t="str">
        <f>MEMBERS!B83</f>
        <v>Mrs</v>
      </c>
      <c r="B87" s="448" t="str">
        <f>MEMBERS!C83</f>
        <v>D GODBER</v>
      </c>
      <c r="C87" s="449" t="str">
        <f>IF(MEMBERS!H83=0,"",MEMBERS!H83)</f>
        <v/>
      </c>
    </row>
    <row r="88" spans="1:3" x14ac:dyDescent="0.25">
      <c r="A88" s="447" t="str">
        <f>MEMBERS!B84</f>
        <v>Mrs</v>
      </c>
      <c r="B88" s="448" t="str">
        <f>MEMBERS!C84</f>
        <v>P HANCOCK</v>
      </c>
      <c r="C88" s="449" t="str">
        <f>IF(MEMBERS!H84=0,"",MEMBERS!H84)</f>
        <v/>
      </c>
    </row>
    <row r="89" spans="1:3" x14ac:dyDescent="0.25">
      <c r="A89" s="447" t="str">
        <f>MEMBERS!B85</f>
        <v>Mrs</v>
      </c>
      <c r="B89" s="448" t="str">
        <f>MEMBERS!C85</f>
        <v>B LEWIS</v>
      </c>
      <c r="C89" s="449" t="str">
        <f>IF(MEMBERS!H85=0,"",MEMBERS!H85)</f>
        <v/>
      </c>
    </row>
    <row r="90" spans="1:3" x14ac:dyDescent="0.25">
      <c r="A90" s="447" t="str">
        <f>MEMBERS!B86</f>
        <v>Mrs</v>
      </c>
      <c r="B90" s="448" t="str">
        <f>MEMBERS!C86</f>
        <v>M LISTER</v>
      </c>
      <c r="C90" s="449" t="str">
        <f>IF(MEMBERS!H86=0,"",MEMBERS!H86)</f>
        <v/>
      </c>
    </row>
    <row r="91" spans="1:3" x14ac:dyDescent="0.25">
      <c r="A91" s="447" t="str">
        <f>MEMBERS!B87</f>
        <v>Mrs</v>
      </c>
      <c r="B91" s="448" t="str">
        <f>MEMBERS!C87</f>
        <v>B D MAXWELL</v>
      </c>
      <c r="C91" s="449" t="str">
        <f>IF(MEMBERS!H87=0,"",MEMBERS!H87)</f>
        <v/>
      </c>
    </row>
    <row r="92" spans="1:3" x14ac:dyDescent="0.25">
      <c r="A92" s="447" t="str">
        <f>MEMBERS!B88</f>
        <v>Mrs</v>
      </c>
      <c r="B92" s="448" t="str">
        <f>MEMBERS!C88</f>
        <v>G McEVOY</v>
      </c>
      <c r="C92" s="449" t="str">
        <f>IF(MEMBERS!H88=0,"",MEMBERS!H88)</f>
        <v/>
      </c>
    </row>
    <row r="93" spans="1:3" x14ac:dyDescent="0.25">
      <c r="A93" s="447" t="e">
        <f>MEMBERS!#REF!</f>
        <v>#REF!</v>
      </c>
      <c r="B93" s="448" t="e">
        <f>MEMBERS!#REF!</f>
        <v>#REF!</v>
      </c>
      <c r="C93" s="449" t="e">
        <f>IF(MEMBERS!#REF!=0,"",MEMBERS!#REF!)</f>
        <v>#REF!</v>
      </c>
    </row>
    <row r="94" spans="1:3" x14ac:dyDescent="0.25">
      <c r="A94" s="447" t="e">
        <f>MEMBERS!#REF!</f>
        <v>#REF!</v>
      </c>
      <c r="B94" s="448" t="e">
        <f>MEMBERS!#REF!</f>
        <v>#REF!</v>
      </c>
      <c r="C94" s="449" t="e">
        <f>IF(MEMBERS!#REF!=0,"",MEMBERS!#REF!)</f>
        <v>#REF!</v>
      </c>
    </row>
    <row r="95" spans="1:3" x14ac:dyDescent="0.25">
      <c r="A95" s="447" t="str">
        <f>MEMBERS!B89</f>
        <v>Mrs</v>
      </c>
      <c r="B95" s="448" t="str">
        <f>MEMBERS!C89</f>
        <v>D WELLS</v>
      </c>
      <c r="C95" s="449" t="str">
        <f>IF(MEMBERS!H89=0,"",MEMBERS!H89)</f>
        <v/>
      </c>
    </row>
    <row r="96" spans="1:3" x14ac:dyDescent="0.25">
      <c r="A96" s="447" t="str">
        <f>MEMBERS!B90</f>
        <v>Mrs</v>
      </c>
      <c r="B96" s="448" t="str">
        <f>MEMBERS!C90</f>
        <v>A WOODWORTH</v>
      </c>
      <c r="C96" s="449" t="str">
        <f>IF(MEMBERS!H90=0,"",MEMBERS!H90)</f>
        <v/>
      </c>
    </row>
    <row r="97" spans="1:3" x14ac:dyDescent="0.25">
      <c r="A97" s="447" t="str">
        <f>MEMBERS!B91</f>
        <v>Mrs</v>
      </c>
      <c r="B97" s="448" t="str">
        <f>MEMBERS!C91</f>
        <v xml:space="preserve">H Nichols </v>
      </c>
      <c r="C97" s="449" t="str">
        <f>IF(MEMBERS!H91=0,"",MEMBERS!H91)</f>
        <v/>
      </c>
    </row>
    <row r="98" spans="1:3" x14ac:dyDescent="0.25">
      <c r="A98" s="447" t="str">
        <f>MEMBERS!B92</f>
        <v>Mrs</v>
      </c>
      <c r="B98" s="448" t="str">
        <f>MEMBERS!C92</f>
        <v>D PAYNE</v>
      </c>
      <c r="C98" s="449" t="str">
        <f>IF(MEMBERS!H92=0,"",MEMBERS!H92)</f>
        <v/>
      </c>
    </row>
    <row r="99" spans="1:3" x14ac:dyDescent="0.25">
      <c r="A99" s="447" t="str">
        <f>MEMBERS!B93</f>
        <v>Mrs</v>
      </c>
      <c r="B99" s="448" t="str">
        <f>MEMBERS!C93</f>
        <v>S PIGGOTT</v>
      </c>
      <c r="C99" s="449" t="str">
        <f>IF(MEMBERS!H93=0,"",MEMBERS!H93)</f>
        <v/>
      </c>
    </row>
    <row r="100" spans="1:3" x14ac:dyDescent="0.25">
      <c r="A100" s="447" t="str">
        <f>MEMBERS!B94</f>
        <v>Mrs</v>
      </c>
      <c r="B100" s="448" t="str">
        <f>MEMBERS!C94</f>
        <v>D Aldred</v>
      </c>
      <c r="C100" s="449" t="str">
        <f>IF(MEMBERS!H94=0,"",MEMBERS!H94)</f>
        <v/>
      </c>
    </row>
    <row r="101" spans="1:3" x14ac:dyDescent="0.25">
      <c r="A101" s="447" t="str">
        <f>MEMBERS!B95</f>
        <v>Mrs</v>
      </c>
      <c r="B101" s="448" t="str">
        <f>MEMBERS!C95</f>
        <v>A Hewitt</v>
      </c>
      <c r="C101" s="449" t="str">
        <f>IF(MEMBERS!H95=0,"",MEMBERS!H95)</f>
        <v/>
      </c>
    </row>
    <row r="102" spans="1:3" x14ac:dyDescent="0.25">
      <c r="A102" s="447" t="str">
        <f>MEMBERS!B96</f>
        <v>Mrs</v>
      </c>
      <c r="B102" s="448" t="str">
        <f>MEMBERS!C96</f>
        <v>M McGarry</v>
      </c>
      <c r="C102" s="449" t="str">
        <f>IF(MEMBERS!H96=0,"",MEMBERS!H96)</f>
        <v/>
      </c>
    </row>
    <row r="103" spans="1:3" x14ac:dyDescent="0.25">
      <c r="A103" s="447" t="e">
        <f>MEMBERS!#REF!</f>
        <v>#REF!</v>
      </c>
      <c r="B103" s="448" t="e">
        <f>MEMBERS!#REF!</f>
        <v>#REF!</v>
      </c>
      <c r="C103" s="449" t="e">
        <f>IF(MEMBERS!#REF!=0,"",MEMBERS!#REF!)</f>
        <v>#REF!</v>
      </c>
    </row>
    <row r="104" spans="1:3" x14ac:dyDescent="0.25">
      <c r="A104" s="447" t="str">
        <f>MEMBERS!B97</f>
        <v>Mrs</v>
      </c>
      <c r="B104" s="448" t="str">
        <f>MEMBERS!C97</f>
        <v>I Robinson</v>
      </c>
      <c r="C104" s="449" t="str">
        <f>IF(MEMBERS!H97=0,"",MEMBERS!H97)</f>
        <v/>
      </c>
    </row>
    <row r="105" spans="1:3" x14ac:dyDescent="0.25">
      <c r="A105" s="447" t="str">
        <f>MEMBERS!B98</f>
        <v>Mrs</v>
      </c>
      <c r="B105" s="448" t="str">
        <f>MEMBERS!C98</f>
        <v>S Kelby</v>
      </c>
      <c r="C105" s="449" t="str">
        <f>IF(MEMBERS!H98=0,"",MEMBERS!H98)</f>
        <v/>
      </c>
    </row>
    <row r="106" spans="1:3" x14ac:dyDescent="0.25">
      <c r="A106" s="447" t="str">
        <f>MEMBERS!B99</f>
        <v>Mrs</v>
      </c>
      <c r="B106" s="448" t="str">
        <f>MEMBERS!C99</f>
        <v>E Elliott</v>
      </c>
      <c r="C106" s="449" t="str">
        <f>IF(MEMBERS!H99=0,"",MEMBERS!H99)</f>
        <v/>
      </c>
    </row>
    <row r="107" spans="1:3" x14ac:dyDescent="0.25">
      <c r="A107" s="447">
        <f>MEMBERS!B100</f>
        <v>0</v>
      </c>
      <c r="B107" s="448">
        <f>MEMBERS!C100</f>
        <v>0</v>
      </c>
      <c r="C107" s="449" t="str">
        <f>IF(MEMBERS!H100=0,"",MEMBERS!H100)</f>
        <v/>
      </c>
    </row>
    <row r="108" spans="1:3" x14ac:dyDescent="0.25">
      <c r="A108" s="447" t="str">
        <f>MEMBERS!B101</f>
        <v>Prefered Name</v>
      </c>
      <c r="B108" s="448" t="str">
        <f>MEMBERS!C101</f>
        <v>NAME</v>
      </c>
      <c r="C108" s="449" t="str">
        <f>IF(MEMBERS!H101=0,"",MEMBERS!H101)</f>
        <v>e-mail</v>
      </c>
    </row>
    <row r="109" spans="1:3" x14ac:dyDescent="0.25">
      <c r="A109" s="447">
        <f>RETIRED!B44</f>
        <v>0</v>
      </c>
      <c r="B109" s="448">
        <f>RETIRED!C44</f>
        <v>0</v>
      </c>
      <c r="C109" s="449" t="str">
        <f>IF(RETIRED!G44=0,"",RETIRED!G44)</f>
        <v/>
      </c>
    </row>
    <row r="110" spans="1:3" x14ac:dyDescent="0.25">
      <c r="A110" s="447" t="e">
        <f>MEMBERS!#REF!</f>
        <v>#REF!</v>
      </c>
      <c r="B110" s="448" t="e">
        <f>MEMBERS!#REF!</f>
        <v>#REF!</v>
      </c>
      <c r="C110" s="449" t="e">
        <f>IF(MEMBERS!#REF!=0,"",MEMBERS!#REF!)</f>
        <v>#REF!</v>
      </c>
    </row>
    <row r="111" spans="1:3" x14ac:dyDescent="0.25">
      <c r="A111" s="447" t="e">
        <f>MEMBERS!#REF!</f>
        <v>#REF!</v>
      </c>
      <c r="B111" s="448" t="e">
        <f>MEMBERS!#REF!</f>
        <v>#REF!</v>
      </c>
      <c r="C111" s="449" t="e">
        <f>IF(MEMBERS!#REF!=0,"",MEMBERS!#REF!)</f>
        <v>#REF!</v>
      </c>
    </row>
    <row r="112" spans="1:3" x14ac:dyDescent="0.25">
      <c r="A112" s="447" t="str">
        <f>MEMBERS!B102</f>
        <v>Mrs</v>
      </c>
      <c r="B112" s="448" t="str">
        <f>MEMBERS!C102</f>
        <v>D G BEDFORD</v>
      </c>
      <c r="C112" s="449" t="str">
        <f>IF(MEMBERS!H102=0,"",MEMBERS!H102)</f>
        <v/>
      </c>
    </row>
    <row r="113" spans="1:3" x14ac:dyDescent="0.25">
      <c r="A113" s="447" t="str">
        <f>MEMBERS!B103</f>
        <v>Mrs</v>
      </c>
      <c r="B113" s="448" t="str">
        <f>MEMBERS!C103</f>
        <v>O BENNS</v>
      </c>
      <c r="C113" s="449" t="str">
        <f>IF(MEMBERS!H103=0,"",MEMBERS!H103)</f>
        <v/>
      </c>
    </row>
    <row r="114" spans="1:3" x14ac:dyDescent="0.25">
      <c r="A114" s="447" t="str">
        <f>MEMBERS!B104</f>
        <v>Mrs</v>
      </c>
      <c r="B114" s="448" t="str">
        <f>MEMBERS!C104</f>
        <v>A BRADSHAW</v>
      </c>
      <c r="C114" s="449" t="str">
        <f>IF(MEMBERS!H104=0,"",MEMBERS!H104)</f>
        <v/>
      </c>
    </row>
    <row r="115" spans="1:3" x14ac:dyDescent="0.25">
      <c r="A115" s="447" t="str">
        <f>MEMBERS!B105</f>
        <v>Mrs</v>
      </c>
      <c r="B115" s="448" t="str">
        <f>MEMBERS!C105</f>
        <v>I CARR</v>
      </c>
      <c r="C115" s="449" t="str">
        <f>IF(MEMBERS!H105=0,"",MEMBERS!H105)</f>
        <v/>
      </c>
    </row>
    <row r="116" spans="1:3" x14ac:dyDescent="0.25">
      <c r="A116" s="447" t="str">
        <f>MEMBERS!B106</f>
        <v>Mrs</v>
      </c>
      <c r="B116" s="448" t="str">
        <f>MEMBERS!C106</f>
        <v>A CUTHBERT</v>
      </c>
      <c r="C116" s="449" t="str">
        <f>IF(MEMBERS!H106=0,"",MEMBERS!H106)</f>
        <v/>
      </c>
    </row>
    <row r="117" spans="1:3" x14ac:dyDescent="0.25">
      <c r="A117" s="447" t="str">
        <f>MEMBERS!B107</f>
        <v>Mrs</v>
      </c>
      <c r="B117" s="448" t="str">
        <f>MEMBERS!C107</f>
        <v>K M FIELD</v>
      </c>
      <c r="C117" s="449" t="str">
        <f>IF(MEMBERS!H107=0,"",MEMBERS!H107)</f>
        <v/>
      </c>
    </row>
    <row r="118" spans="1:3" x14ac:dyDescent="0.25">
      <c r="A118" s="447" t="str">
        <f>MEMBERS!B108</f>
        <v>Mrs</v>
      </c>
      <c r="B118" s="448" t="str">
        <f>MEMBERS!C108</f>
        <v>S FORSHAW</v>
      </c>
      <c r="C118" s="449" t="str">
        <f>IF(MEMBERS!H108=0,"",MEMBERS!H108)</f>
        <v/>
      </c>
    </row>
    <row r="119" spans="1:3" x14ac:dyDescent="0.25">
      <c r="A119" s="447" t="str">
        <f>MEMBERS!B109</f>
        <v>Mrs</v>
      </c>
      <c r="B119" s="448" t="str">
        <f>MEMBERS!C109</f>
        <v>D GODBER</v>
      </c>
      <c r="C119" s="449" t="str">
        <f>IF(MEMBERS!H109=0,"",MEMBERS!H109)</f>
        <v/>
      </c>
    </row>
    <row r="120" spans="1:3" x14ac:dyDescent="0.25">
      <c r="A120" s="447" t="str">
        <f>MEMBERS!B110</f>
        <v>Mrs</v>
      </c>
      <c r="B120" s="448" t="str">
        <f>MEMBERS!C110</f>
        <v>P HANCOCK</v>
      </c>
      <c r="C120" s="449" t="str">
        <f>IF(MEMBERS!H110=0,"",MEMBERS!H110)</f>
        <v/>
      </c>
    </row>
    <row r="121" spans="1:3" x14ac:dyDescent="0.25">
      <c r="A121" s="447" t="str">
        <f>MEMBERS!B111</f>
        <v>Mrs</v>
      </c>
      <c r="B121" s="448" t="str">
        <f>MEMBERS!C111</f>
        <v>B LEWIS</v>
      </c>
      <c r="C121" s="449" t="str">
        <f>IF(MEMBERS!H111=0,"",MEMBERS!H111)</f>
        <v/>
      </c>
    </row>
    <row r="122" spans="1:3" x14ac:dyDescent="0.25">
      <c r="A122" s="447" t="str">
        <f>MEMBERS!B112</f>
        <v>Mrs</v>
      </c>
      <c r="B122" s="448" t="str">
        <f>MEMBERS!C112</f>
        <v>M LISTER</v>
      </c>
      <c r="C122" s="449" t="str">
        <f>IF(MEMBERS!H112=0,"",MEMBERS!H112)</f>
        <v/>
      </c>
    </row>
    <row r="123" spans="1:3" x14ac:dyDescent="0.25">
      <c r="A123" s="447" t="str">
        <f>MEMBERS!B113</f>
        <v>Mrs</v>
      </c>
      <c r="B123" s="448" t="str">
        <f>MEMBERS!C113</f>
        <v>B D MAXWELL</v>
      </c>
      <c r="C123" s="449" t="str">
        <f>IF(MEMBERS!H113=0,"",MEMBERS!H113)</f>
        <v/>
      </c>
    </row>
    <row r="124" spans="1:3" x14ac:dyDescent="0.25">
      <c r="A124" s="447" t="str">
        <f>MEMBERS!B114</f>
        <v>Mrs</v>
      </c>
      <c r="B124" s="448" t="str">
        <f>MEMBERS!C114</f>
        <v>G McEVOY</v>
      </c>
      <c r="C124" s="449" t="str">
        <f>IF(MEMBERS!H114=0,"",MEMBERS!H114)</f>
        <v/>
      </c>
    </row>
    <row r="125" spans="1:3" x14ac:dyDescent="0.25">
      <c r="A125" s="447" t="e">
        <f>MEMBERS!#REF!</f>
        <v>#REF!</v>
      </c>
      <c r="B125" s="448" t="e">
        <f>MEMBERS!#REF!</f>
        <v>#REF!</v>
      </c>
      <c r="C125" s="449" t="e">
        <f>IF(MEMBERS!#REF!=0,"",MEMBERS!#REF!)</f>
        <v>#REF!</v>
      </c>
    </row>
    <row r="126" spans="1:3" x14ac:dyDescent="0.25">
      <c r="A126" s="447" t="e">
        <f>MEMBERS!#REF!</f>
        <v>#REF!</v>
      </c>
      <c r="B126" s="448" t="e">
        <f>MEMBERS!#REF!</f>
        <v>#REF!</v>
      </c>
      <c r="C126" s="449" t="e">
        <f>IF(MEMBERS!#REF!=0,"",MEMBERS!#REF!)</f>
        <v>#REF!</v>
      </c>
    </row>
    <row r="127" spans="1:3" x14ac:dyDescent="0.25">
      <c r="A127" s="447" t="str">
        <f>MEMBERS!B115</f>
        <v>Mrs</v>
      </c>
      <c r="B127" s="448" t="str">
        <f>MEMBERS!C115</f>
        <v>D WELLS</v>
      </c>
      <c r="C127" s="449" t="str">
        <f>IF(MEMBERS!H115=0,"",MEMBERS!H115)</f>
        <v/>
      </c>
    </row>
    <row r="128" spans="1:3" x14ac:dyDescent="0.25">
      <c r="A128" s="447" t="str">
        <f>MEMBERS!B116</f>
        <v>Mrs</v>
      </c>
      <c r="B128" s="448" t="str">
        <f>MEMBERS!C116</f>
        <v>A WOODWORTH</v>
      </c>
      <c r="C128" s="449" t="str">
        <f>IF(MEMBERS!H116=0,"",MEMBERS!H116)</f>
        <v/>
      </c>
    </row>
    <row r="129" spans="1:3" x14ac:dyDescent="0.25">
      <c r="A129" s="447" t="str">
        <f>MEMBERS!B117</f>
        <v>Mrs</v>
      </c>
      <c r="B129" s="448" t="str">
        <f>MEMBERS!C117</f>
        <v xml:space="preserve">H Nichols </v>
      </c>
      <c r="C129" s="449" t="str">
        <f>IF(MEMBERS!H117=0,"",MEMBERS!H117)</f>
        <v/>
      </c>
    </row>
    <row r="130" spans="1:3" x14ac:dyDescent="0.25">
      <c r="A130" s="447" t="e">
        <f>MEMBERS!#REF!</f>
        <v>#REF!</v>
      </c>
      <c r="B130" s="448" t="e">
        <f>MEMBERS!#REF!</f>
        <v>#REF!</v>
      </c>
      <c r="C130" s="449" t="e">
        <f>IF(MEMBERS!#REF!=0,"",MEMBERS!#REF!)</f>
        <v>#REF!</v>
      </c>
    </row>
    <row r="131" spans="1:3" x14ac:dyDescent="0.25">
      <c r="A131" s="447" t="str">
        <f>MEMBERS!B119</f>
        <v>Mrs</v>
      </c>
      <c r="B131" s="448" t="str">
        <f>MEMBERS!C119</f>
        <v>D Aldred</v>
      </c>
      <c r="C131" s="449" t="str">
        <f>IF(MEMBERS!H119=0,"",MEMBERS!H119)</f>
        <v/>
      </c>
    </row>
    <row r="132" spans="1:3" x14ac:dyDescent="0.25">
      <c r="A132" s="447" t="str">
        <f>MEMBERS!B120</f>
        <v>Mrs</v>
      </c>
      <c r="B132" s="448" t="str">
        <f>MEMBERS!C120</f>
        <v>A Hewitt</v>
      </c>
      <c r="C132" s="449" t="str">
        <f>IF(MEMBERS!H120=0,"",MEMBERS!H120)</f>
        <v/>
      </c>
    </row>
    <row r="133" spans="1:3" x14ac:dyDescent="0.25">
      <c r="A133" s="447" t="str">
        <f>MEMBERS!B121</f>
        <v>Mrs</v>
      </c>
      <c r="B133" s="448" t="str">
        <f>MEMBERS!C121</f>
        <v>S PIGGOTT</v>
      </c>
      <c r="C133" s="449" t="str">
        <f>IF(MEMBERS!H121=0,"",MEMBERS!H121)</f>
        <v/>
      </c>
    </row>
    <row r="134" spans="1:3" x14ac:dyDescent="0.25">
      <c r="A134" s="447" t="e">
        <f>MEMBERS!#REF!</f>
        <v>#REF!</v>
      </c>
      <c r="B134" s="448" t="e">
        <f>MEMBERS!#REF!</f>
        <v>#REF!</v>
      </c>
      <c r="C134" s="449" t="e">
        <f>IF(MEMBERS!#REF!=0,"",MEMBERS!#REF!)</f>
        <v>#REF!</v>
      </c>
    </row>
    <row r="135" spans="1:3" x14ac:dyDescent="0.25">
      <c r="A135" s="447" t="str">
        <f>MEMBERS!B123</f>
        <v>Mrs</v>
      </c>
      <c r="B135" s="448" t="str">
        <f>MEMBERS!C123</f>
        <v>I Robinson</v>
      </c>
      <c r="C135" s="449" t="str">
        <f>IF(MEMBERS!H123=0,"",MEMBERS!H123)</f>
        <v/>
      </c>
    </row>
    <row r="136" spans="1:3" x14ac:dyDescent="0.25">
      <c r="A136" s="447" t="str">
        <f>MEMBERS!B124</f>
        <v>Mrs</v>
      </c>
      <c r="B136" s="448" t="str">
        <f>MEMBERS!C124</f>
        <v>S Kelby</v>
      </c>
      <c r="C136" s="449" t="str">
        <f>IF(MEMBERS!H124=0,"",MEMBERS!H124)</f>
        <v/>
      </c>
    </row>
    <row r="137" spans="1:3" x14ac:dyDescent="0.25">
      <c r="A137" s="447" t="str">
        <f>MEMBERS!B125</f>
        <v>Mrs</v>
      </c>
      <c r="B137" s="448" t="str">
        <f>MEMBERS!C125</f>
        <v>E Elliott</v>
      </c>
      <c r="C137" s="449" t="str">
        <f>IF(MEMBERS!H125=0,"",MEMBERS!H125)</f>
        <v/>
      </c>
    </row>
    <row r="138" spans="1:3" x14ac:dyDescent="0.25">
      <c r="A138" s="447">
        <f>MEMBERS!B126</f>
        <v>0</v>
      </c>
      <c r="B138" s="448">
        <f>MEMBERS!C126</f>
        <v>0</v>
      </c>
      <c r="C138" s="449" t="str">
        <f>IF(MEMBERS!H126=0,"",MEMBERS!H126)</f>
        <v/>
      </c>
    </row>
    <row r="139" spans="1:3" x14ac:dyDescent="0.25">
      <c r="A139" s="447">
        <f>MEMBERS!B127</f>
        <v>0</v>
      </c>
      <c r="B139" s="448">
        <f>MEMBERS!C127</f>
        <v>0</v>
      </c>
      <c r="C139" s="449" t="str">
        <f>IF(MEMBERS!H127=0,"",MEMBERS!H127)</f>
        <v/>
      </c>
    </row>
    <row r="140" spans="1:3" x14ac:dyDescent="0.25">
      <c r="A140" s="447">
        <f>MEMBERS!B128</f>
        <v>0</v>
      </c>
      <c r="B140" s="448">
        <f>MEMBERS!C128</f>
        <v>0</v>
      </c>
      <c r="C140" s="449" t="str">
        <f>IF(MEMBERS!H128=0,"",MEMBERS!H128)</f>
        <v/>
      </c>
    </row>
    <row r="141" spans="1:3" x14ac:dyDescent="0.25">
      <c r="A141" s="447">
        <f>MEMBERS!B129</f>
        <v>0</v>
      </c>
      <c r="B141" s="448">
        <f>MEMBERS!C129</f>
        <v>0</v>
      </c>
      <c r="C141" s="449" t="str">
        <f>IF(MEMBERS!H129=0,"",MEMBERS!H129)</f>
        <v/>
      </c>
    </row>
    <row r="142" spans="1:3" x14ac:dyDescent="0.25">
      <c r="A142" s="447">
        <f>MEMBERS!B130</f>
        <v>0</v>
      </c>
      <c r="B142" s="448">
        <f>MEMBERS!C130</f>
        <v>0</v>
      </c>
      <c r="C142" s="449" t="str">
        <f>IF(MEMBERS!H130=0,"",MEMBERS!H130)</f>
        <v/>
      </c>
    </row>
    <row r="143" spans="1:3" x14ac:dyDescent="0.25">
      <c r="A143" s="447">
        <f>MEMBERS!B131</f>
        <v>0</v>
      </c>
      <c r="B143" s="448">
        <f>MEMBERS!C131</f>
        <v>0</v>
      </c>
      <c r="C143" s="449" t="str">
        <f>IF(MEMBERS!H131=0,"",MEMBERS!H131)</f>
        <v/>
      </c>
    </row>
    <row r="144" spans="1:3" x14ac:dyDescent="0.25">
      <c r="A144" s="447">
        <f>MEMBERS!B132</f>
        <v>0</v>
      </c>
      <c r="B144" s="448">
        <f>MEMBERS!C132</f>
        <v>0</v>
      </c>
      <c r="C144" s="449" t="str">
        <f>IF(MEMBERS!H132=0,"",MEMBERS!H132)</f>
        <v/>
      </c>
    </row>
    <row r="145" spans="1:3" x14ac:dyDescent="0.25">
      <c r="A145" s="447">
        <f>MEMBERS!B133</f>
        <v>0</v>
      </c>
      <c r="B145" s="448">
        <f>MEMBERS!C133</f>
        <v>0</v>
      </c>
      <c r="C145" s="449" t="str">
        <f>IF(MEMBERS!H133=0,"",MEMBERS!H133)</f>
        <v/>
      </c>
    </row>
    <row r="146" spans="1:3" x14ac:dyDescent="0.25">
      <c r="A146" s="447">
        <f>MEMBERS!B134</f>
        <v>0</v>
      </c>
      <c r="B146" s="448">
        <f>MEMBERS!C134</f>
        <v>0</v>
      </c>
      <c r="C146" s="449" t="str">
        <f>IF(MEMBERS!H134=0,"",MEMBERS!H134)</f>
        <v/>
      </c>
    </row>
    <row r="147" spans="1:3" x14ac:dyDescent="0.25">
      <c r="A147" s="447">
        <f>MEMBERS!B135</f>
        <v>0</v>
      </c>
      <c r="B147" s="448">
        <f>MEMBERS!C135</f>
        <v>0</v>
      </c>
      <c r="C147" s="449" t="str">
        <f>IF(MEMBERS!H135=0,"",MEMBERS!H135)</f>
        <v/>
      </c>
    </row>
    <row r="148" spans="1:3" x14ac:dyDescent="0.25">
      <c r="A148" s="447">
        <f>MEMBERS!B136</f>
        <v>0</v>
      </c>
      <c r="B148" s="448">
        <f>MEMBERS!C136</f>
        <v>0</v>
      </c>
      <c r="C148" s="449" t="str">
        <f>IF(MEMBERS!H136=0,"",MEMBERS!H136)</f>
        <v/>
      </c>
    </row>
    <row r="149" spans="1:3" x14ac:dyDescent="0.25">
      <c r="A149" s="447">
        <f>MEMBERS!B137</f>
        <v>0</v>
      </c>
      <c r="B149" s="448">
        <f>MEMBERS!C137</f>
        <v>0</v>
      </c>
      <c r="C149" s="449" t="str">
        <f>IF(MEMBERS!H137=0,"",MEMBERS!H137)</f>
        <v/>
      </c>
    </row>
  </sheetData>
  <sheetProtection password="C735" sheet="1" objects="1" scenarios="1"/>
  <hyperlinks>
    <hyperlink ref="C24" r:id="rId1"/>
  </hyperlinks>
  <printOptions horizontalCentered="1" gridLines="1"/>
  <pageMargins left="0.70866141732283472" right="0.70866141732283472" top="0.74803149606299213" bottom="0.31496062992125984" header="0.23622047244094491" footer="0.31496062992125984"/>
  <pageSetup paperSize="9" scale="54" fitToHeight="2" orientation="portrait" blackAndWhite="1" r:id="rId2"/>
  <headerFooter>
    <oddHeader>&amp;C&amp;"Arial,Bold"&amp;20HEREWARD PROBUS E-MAIL LIST</oddHeader>
  </headerFooter>
  <rowBreaks count="1" manualBreakCount="1">
    <brk id="69"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R83"/>
  <sheetViews>
    <sheetView zoomScaleNormal="100" workbookViewId="0">
      <pane ySplit="1" topLeftCell="A2" activePane="bottomLeft" state="frozen"/>
      <selection pane="bottomLeft" activeCell="M18" sqref="M18"/>
    </sheetView>
  </sheetViews>
  <sheetFormatPr defaultColWidth="9.140625" defaultRowHeight="12.75" x14ac:dyDescent="0.2"/>
  <cols>
    <col min="1" max="1" width="9.140625" style="435"/>
    <col min="2" max="2" width="13.7109375" style="432" customWidth="1"/>
    <col min="3" max="3" width="16.85546875" style="432" customWidth="1"/>
    <col min="4" max="4" width="13.7109375" style="432" bestFit="1" customWidth="1"/>
    <col min="5" max="5" width="7.28515625" style="433" customWidth="1"/>
    <col min="6" max="6" width="11.28515625" style="432" customWidth="1"/>
    <col min="7" max="7" width="13.7109375" style="434" customWidth="1"/>
    <col min="8" max="8" width="16.85546875" style="434" customWidth="1"/>
    <col min="9" max="9" width="8.28515625" style="435" bestFit="1" customWidth="1"/>
    <col min="10" max="17" width="16.28515625" style="33" customWidth="1"/>
    <col min="18" max="18" width="11.28515625" style="33" customWidth="1"/>
    <col min="19" max="21" width="17" style="33" customWidth="1"/>
    <col min="22" max="22" width="17" style="33" bestFit="1" customWidth="1"/>
    <col min="23" max="29" width="17" style="33" customWidth="1"/>
    <col min="30" max="31" width="17" style="33" bestFit="1" customWidth="1"/>
    <col min="32" max="33" width="17" style="33" customWidth="1"/>
    <col min="34" max="34" width="17" style="33" bestFit="1" customWidth="1"/>
    <col min="35" max="37" width="17" style="33" customWidth="1"/>
    <col min="38" max="38" width="17" style="33" bestFit="1" customWidth="1"/>
    <col min="39" max="39" width="17" style="33" customWidth="1"/>
    <col min="40" max="40" width="17" style="33" bestFit="1" customWidth="1"/>
    <col min="41" max="43" width="17" style="33" customWidth="1"/>
    <col min="44" max="44" width="17" style="33" bestFit="1" customWidth="1"/>
    <col min="45" max="47" width="17" style="33" customWidth="1"/>
    <col min="48" max="48" width="17" style="33" bestFit="1" customWidth="1"/>
    <col min="49" max="49" width="17" style="33" customWidth="1"/>
    <col min="50" max="50" width="17" style="33" bestFit="1" customWidth="1"/>
    <col min="51" max="53" width="17" style="33" customWidth="1"/>
    <col min="54" max="54" width="17" style="33" bestFit="1" customWidth="1"/>
    <col min="55" max="56" width="17" style="33" customWidth="1"/>
    <col min="57" max="57" width="17" style="33" bestFit="1" customWidth="1"/>
    <col min="58" max="64" width="17" style="33" customWidth="1"/>
    <col min="65" max="66" width="11.7109375" style="33" customWidth="1"/>
    <col min="67" max="67" width="11.7109375" style="33" bestFit="1" customWidth="1"/>
    <col min="68" max="72" width="15.5703125" style="33" bestFit="1" customWidth="1"/>
    <col min="73" max="73" width="10.140625" style="33" bestFit="1" customWidth="1"/>
    <col min="74" max="74" width="9.140625" style="33"/>
    <col min="75" max="75" width="12.28515625" style="33" bestFit="1" customWidth="1"/>
    <col min="76" max="76" width="11.7109375" style="33" bestFit="1" customWidth="1"/>
    <col min="77" max="16384" width="9.140625" style="33"/>
  </cols>
  <sheetData>
    <row r="1" spans="1:18" x14ac:dyDescent="0.2">
      <c r="A1" s="432">
        <f>B1+F1</f>
        <v>85</v>
      </c>
      <c r="B1" s="432">
        <f>COUNTA(A5:A96)</f>
        <v>47</v>
      </c>
      <c r="C1" s="433"/>
      <c r="D1" s="433" t="str">
        <f>LUNCH!A1</f>
        <v/>
      </c>
      <c r="F1" s="432">
        <f>COUNTA(F5:F93)</f>
        <v>38</v>
      </c>
    </row>
    <row r="2" spans="1:18" x14ac:dyDescent="0.2">
      <c r="B2" s="435" t="s">
        <v>1108</v>
      </c>
      <c r="C2" s="435" t="s">
        <v>304</v>
      </c>
      <c r="D2" s="433"/>
      <c r="G2" s="435">
        <f>VLOOKUP(H2,MEMBERS!$C$2:$X$145,17,FALSE)</f>
        <v>4</v>
      </c>
      <c r="H2" s="435" t="str">
        <f>H4</f>
        <v>BRYCE</v>
      </c>
      <c r="I2" s="433"/>
      <c r="J2" s="55"/>
      <c r="K2" s="37"/>
      <c r="L2" s="37"/>
    </row>
    <row r="3" spans="1:18" x14ac:dyDescent="0.2">
      <c r="B3" s="436"/>
      <c r="C3" s="427" t="s">
        <v>826</v>
      </c>
      <c r="D3" s="433"/>
      <c r="E3" s="437"/>
      <c r="F3" s="435"/>
      <c r="G3" s="436"/>
      <c r="H3" s="427" t="s">
        <v>826</v>
      </c>
      <c r="I3" s="433"/>
      <c r="J3" s="55"/>
      <c r="K3" s="37"/>
    </row>
    <row r="4" spans="1:18" x14ac:dyDescent="0.2">
      <c r="B4" s="436" t="s">
        <v>154</v>
      </c>
      <c r="C4" s="427" t="s">
        <v>304</v>
      </c>
      <c r="D4" s="433"/>
      <c r="F4" s="435"/>
      <c r="G4" s="436" t="s">
        <v>154</v>
      </c>
      <c r="H4" s="427" t="s">
        <v>197</v>
      </c>
      <c r="I4" s="433"/>
      <c r="J4" s="55"/>
      <c r="K4" s="37"/>
    </row>
    <row r="5" spans="1:18" x14ac:dyDescent="0.2">
      <c r="A5" s="379">
        <f>IF(VLOOKUP(B5,MEMBERS!$C$2:$X$145,17,FALSE)=0,"Mrs",VLOOKUP(B5,MEMBERS!$C$2:$X$145,17,FALSE))</f>
        <v>4</v>
      </c>
      <c r="B5" s="394" t="s">
        <v>197</v>
      </c>
      <c r="C5" s="388"/>
      <c r="D5" s="438" t="str">
        <f>VLOOKUP(B5,MEMBERS!$U$3:$Y$98,5,FALSE)</f>
        <v>393 177</v>
      </c>
      <c r="E5" s="427"/>
      <c r="F5" s="379">
        <f>IF(VLOOKUP(G5,MEMBERS!$C$2:$X$145,17,FALSE)=0,"Mrs",VLOOKUP(G5,MEMBERS!$C$2:$X$145,17,FALSE))</f>
        <v>10</v>
      </c>
      <c r="G5" s="428" t="s">
        <v>294</v>
      </c>
      <c r="H5" s="388"/>
      <c r="I5" s="438" t="str">
        <f>VLOOKUP(G5,MEMBERS!$U$3:$Y$98,5,FALSE)</f>
        <v>423 717</v>
      </c>
      <c r="J5"/>
      <c r="K5"/>
      <c r="L5"/>
      <c r="M5"/>
      <c r="N5"/>
      <c r="O5"/>
      <c r="P5"/>
      <c r="Q5"/>
      <c r="R5"/>
    </row>
    <row r="6" spans="1:18" x14ac:dyDescent="0.2">
      <c r="A6" s="379">
        <f>IF(VLOOKUP(B6,MEMBERS!$C$2:$X$145,17,FALSE)=0,"Mrs",VLOOKUP(B6,MEMBERS!$C$2:$X$145,17,FALSE))</f>
        <v>11</v>
      </c>
      <c r="B6" s="394" t="s">
        <v>200</v>
      </c>
      <c r="C6" s="388"/>
      <c r="D6" s="438" t="str">
        <f>VLOOKUP(B6,MEMBERS!$U$3:$Y$98,5,FALSE)</f>
        <v>393 926</v>
      </c>
      <c r="E6" s="427"/>
      <c r="F6" s="379">
        <f>IF(VLOOKUP(G6,MEMBERS!$C$2:$X$145,17,FALSE)=0,"Mrs",VLOOKUP(G6,MEMBERS!$C$2:$X$145,17,FALSE))</f>
        <v>9</v>
      </c>
      <c r="G6" s="428" t="s">
        <v>296</v>
      </c>
      <c r="H6" s="388"/>
      <c r="I6" s="438" t="str">
        <f>VLOOKUP(G6,MEMBERS!$U$3:$Y$98,5,FALSE)</f>
        <v>425 313</v>
      </c>
      <c r="J6"/>
      <c r="K6"/>
      <c r="L6"/>
      <c r="M6"/>
      <c r="N6"/>
      <c r="O6"/>
      <c r="P6"/>
      <c r="Q6"/>
      <c r="R6"/>
    </row>
    <row r="7" spans="1:18" x14ac:dyDescent="0.2">
      <c r="A7" s="379">
        <f>IF(VLOOKUP(B7,MEMBERS!$C$2:$X$145,17,FALSE)=0,"Mrs",VLOOKUP(B7,MEMBERS!$C$2:$X$145,17,FALSE))</f>
        <v>5</v>
      </c>
      <c r="B7" s="394" t="s">
        <v>295</v>
      </c>
      <c r="C7" s="388"/>
      <c r="D7" s="438" t="str">
        <f>VLOOKUP(B7,MEMBERS!$U$3:$Y$98,5,FALSE)</f>
        <v>570 249</v>
      </c>
      <c r="E7" s="427"/>
      <c r="F7" s="379">
        <f>IF(VLOOKUP(G7,MEMBERS!$C$2:$X$145,17,FALSE)=0,"Mrs",VLOOKUP(G7,MEMBERS!$C$2:$X$145,17,FALSE))</f>
        <v>4</v>
      </c>
      <c r="G7" s="428" t="s">
        <v>297</v>
      </c>
      <c r="H7" s="388"/>
      <c r="I7" s="438" t="str">
        <f>VLOOKUP(G7,MEMBERS!$U$3:$Y$98,5,FALSE)</f>
        <v>423 360</v>
      </c>
      <c r="J7" s="55"/>
      <c r="K7" s="37"/>
    </row>
    <row r="8" spans="1:18" x14ac:dyDescent="0.2">
      <c r="A8" s="379">
        <f>IF(VLOOKUP(B8,MEMBERS!$C$2:$X$145,17,FALSE)=0,"Mrs",VLOOKUP(B8,MEMBERS!$C$2:$X$145,17,FALSE))</f>
        <v>5</v>
      </c>
      <c r="B8" s="394" t="s">
        <v>199</v>
      </c>
      <c r="C8" s="388"/>
      <c r="D8" s="438" t="str">
        <f>VLOOKUP(B8,MEMBERS!$U$3:$Y$98,5,FALSE)</f>
        <v>01 529 497 646</v>
      </c>
      <c r="E8" s="427"/>
      <c r="F8" s="379" t="e">
        <f>IF(VLOOKUP(G8,MEMBERS!$C$2:$X$145,17,FALSE)=0,"Mrs",VLOOKUP(G8,MEMBERS!$C$2:$X$145,17,FALSE))</f>
        <v>#N/A</v>
      </c>
      <c r="G8" s="428" t="s">
        <v>583</v>
      </c>
      <c r="H8" s="388"/>
      <c r="I8" s="438" t="e">
        <f>VLOOKUP(G8,MEMBERS!$U$3:$Y$98,5,FALSE)</f>
        <v>#N/A</v>
      </c>
      <c r="J8" s="55"/>
      <c r="K8" s="37"/>
    </row>
    <row r="9" spans="1:18" x14ac:dyDescent="0.2">
      <c r="A9" s="379">
        <f>IF(VLOOKUP(B9,MEMBERS!$C$2:$X$145,17,FALSE)=0,"Mrs",VLOOKUP(B9,MEMBERS!$C$2:$X$145,17,FALSE))</f>
        <v>8</v>
      </c>
      <c r="B9" s="428" t="s">
        <v>304</v>
      </c>
      <c r="C9" s="388"/>
      <c r="D9" s="438" t="str">
        <f>VLOOKUP(B9,MEMBERS!$U$3:$Y$98,5,FALSE)</f>
        <v>393 031</v>
      </c>
      <c r="E9" s="427"/>
      <c r="F9" s="379" t="e">
        <f>IF(VLOOKUP(G9,MEMBERS!$C$2:$X$145,17,FALSE)=0,"Mrs",VLOOKUP(G9,MEMBERS!$C$2:$X$145,17,FALSE))</f>
        <v>#N/A</v>
      </c>
      <c r="G9" s="428" t="s">
        <v>584</v>
      </c>
      <c r="H9" s="388"/>
      <c r="I9" s="438" t="e">
        <f>VLOOKUP(G9,MEMBERS!$U$3:$Y$98,5,FALSE)</f>
        <v>#N/A</v>
      </c>
      <c r="J9" s="55"/>
      <c r="K9" s="37"/>
    </row>
    <row r="10" spans="1:18" x14ac:dyDescent="0.2">
      <c r="A10" s="379">
        <f>IF(VLOOKUP(B10,MEMBERS!$C$2:$X$145,17,FALSE)=0,"Mrs",VLOOKUP(B10,MEMBERS!$C$2:$X$145,17,FALSE))</f>
        <v>1</v>
      </c>
      <c r="B10" s="394" t="s">
        <v>310</v>
      </c>
      <c r="C10" s="388"/>
      <c r="D10" s="438" t="str">
        <f>VLOOKUP(B10,MEMBERS!$U$3:$Y$98,5,FALSE)</f>
        <v>394 572</v>
      </c>
      <c r="E10" s="427"/>
      <c r="F10" s="379" t="str">
        <f>IF(VLOOKUP(G10,MEMBERS!$C$2:$X$145,17,FALSE)=0,"Mrs",VLOOKUP(G10,MEMBERS!$C$2:$X$145,17,FALSE))</f>
        <v>Mrs</v>
      </c>
      <c r="G10" s="428" t="s">
        <v>866</v>
      </c>
      <c r="H10" s="388"/>
      <c r="I10" s="438" t="str">
        <f>VLOOKUP(G10,MEMBERS!$U$3:$Y$98,5,FALSE)</f>
        <v>426 721</v>
      </c>
      <c r="J10" s="55"/>
      <c r="K10" s="37"/>
    </row>
    <row r="11" spans="1:18" x14ac:dyDescent="0.2">
      <c r="A11" s="379">
        <f>IF(VLOOKUP(B11,MEMBERS!$C$2:$X$145,17,FALSE)=0,"Mrs",VLOOKUP(B11,MEMBERS!$C$2:$X$145,17,FALSE))</f>
        <v>7</v>
      </c>
      <c r="B11" s="394" t="s">
        <v>201</v>
      </c>
      <c r="C11" s="388"/>
      <c r="D11" s="438" t="str">
        <f>VLOOKUP(B11,MEMBERS!$U$3:$Y$98,5,FALSE)</f>
        <v>422 518</v>
      </c>
      <c r="E11" s="427"/>
      <c r="F11" s="379" t="str">
        <f>IF(VLOOKUP(G11,MEMBERS!$C$2:$X$145,17,FALSE)=0,"Mrs",VLOOKUP(G11,MEMBERS!$C$2:$X$145,17,FALSE))</f>
        <v>Mrs</v>
      </c>
      <c r="G11" s="428" t="s">
        <v>884</v>
      </c>
      <c r="H11" s="388"/>
      <c r="I11" s="438" t="str">
        <f>VLOOKUP(G11,MEMBERS!$U$3:$Y$98,5,FALSE)</f>
        <v>422 897</v>
      </c>
      <c r="K11" s="37"/>
    </row>
    <row r="12" spans="1:18" x14ac:dyDescent="0.2">
      <c r="A12" s="379">
        <f>IF(VLOOKUP(B12,MEMBERS!$C$2:$X$145,17,FALSE)=0,"Mrs",VLOOKUP(B12,MEMBERS!$C$2:$X$145,17,FALSE))</f>
        <v>3</v>
      </c>
      <c r="B12" s="394" t="s">
        <v>313</v>
      </c>
      <c r="C12" s="388"/>
      <c r="D12" s="438" t="str">
        <f>VLOOKUP(B12,MEMBERS!$U$3:$Y$98,5,FALSE)</f>
        <v>423 647</v>
      </c>
      <c r="E12" s="427"/>
      <c r="F12" s="379"/>
      <c r="G12" s="427"/>
      <c r="H12" s="427"/>
      <c r="I12" s="438"/>
      <c r="J12" s="55"/>
      <c r="K12" s="19"/>
    </row>
    <row r="13" spans="1:18" hidden="1" x14ac:dyDescent="0.2">
      <c r="B13" s="428" t="s">
        <v>793</v>
      </c>
      <c r="C13" s="388"/>
      <c r="D13" s="438" t="e">
        <f>VLOOKUP(B13,MEMBERS!$C$2:$G$139,7,FALSE)</f>
        <v>#REF!</v>
      </c>
      <c r="E13" s="427"/>
      <c r="F13" s="427"/>
      <c r="I13" s="433"/>
      <c r="J13" s="55"/>
      <c r="K13" s="37"/>
    </row>
    <row r="14" spans="1:18" x14ac:dyDescent="0.2">
      <c r="A14" s="379" t="s">
        <v>109</v>
      </c>
      <c r="B14" s="394" t="s">
        <v>316</v>
      </c>
      <c r="C14" s="388"/>
      <c r="D14" s="438" t="s">
        <v>565</v>
      </c>
      <c r="E14" s="427"/>
      <c r="F14" s="427"/>
      <c r="I14" s="433"/>
      <c r="J14" s="55"/>
      <c r="K14" s="37"/>
    </row>
    <row r="15" spans="1:18" x14ac:dyDescent="0.2">
      <c r="A15" s="379" t="s">
        <v>69</v>
      </c>
      <c r="B15" s="394" t="s">
        <v>288</v>
      </c>
      <c r="C15" s="388"/>
      <c r="D15" s="438" t="s">
        <v>562</v>
      </c>
      <c r="E15" s="427"/>
      <c r="G15" s="435">
        <f>VLOOKUP(H15,MEMBERS!$C$2:$X$145,17,FALSE)</f>
        <v>11</v>
      </c>
      <c r="H15" s="435" t="str">
        <f>H17</f>
        <v>EDEN</v>
      </c>
      <c r="I15" s="433"/>
      <c r="J15" s="55"/>
      <c r="K15" s="37"/>
    </row>
    <row r="16" spans="1:18" x14ac:dyDescent="0.2">
      <c r="A16" s="379" t="s">
        <v>61</v>
      </c>
      <c r="B16" s="439" t="s">
        <v>793</v>
      </c>
      <c r="C16" s="440"/>
      <c r="D16" s="438">
        <v>393.07600000000002</v>
      </c>
      <c r="E16" s="427"/>
      <c r="F16" s="435"/>
      <c r="G16" s="436"/>
      <c r="H16" s="427" t="s">
        <v>826</v>
      </c>
      <c r="I16" s="433"/>
      <c r="J16" s="55"/>
      <c r="K16" s="37"/>
    </row>
    <row r="17" spans="1:11" x14ac:dyDescent="0.2">
      <c r="A17" s="379"/>
      <c r="B17" s="439"/>
      <c r="C17" s="440"/>
      <c r="D17" s="438"/>
      <c r="E17" s="427"/>
      <c r="F17" s="435"/>
      <c r="G17" s="436" t="s">
        <v>154</v>
      </c>
      <c r="H17" s="427" t="s">
        <v>288</v>
      </c>
      <c r="I17" s="433"/>
      <c r="J17" s="55"/>
      <c r="K17" s="37"/>
    </row>
    <row r="18" spans="1:11" x14ac:dyDescent="0.2">
      <c r="B18" s="435">
        <f>VLOOKUP($C18,MEMBERS!$C$2:$X$145,17,FALSE)</f>
        <v>11</v>
      </c>
      <c r="C18" s="435" t="str">
        <f>C20</f>
        <v>CORPE</v>
      </c>
      <c r="D18" s="438"/>
      <c r="E18" s="427"/>
      <c r="F18" s="379" t="str">
        <f>IF(VLOOKUP(G18,MEMBERS!$C$2:$X$145,17,FALSE)=0,"Mrs",VLOOKUP(G18,MEMBERS!$C$2:$X$145,17,FALSE))</f>
        <v>Mrs</v>
      </c>
      <c r="G18" s="428" t="s">
        <v>465</v>
      </c>
      <c r="H18" s="388"/>
      <c r="I18" s="438" t="str">
        <f>VLOOKUP(G18,MEMBERS!$U$3:$Y$98,5,FALSE)</f>
        <v>423 289</v>
      </c>
      <c r="J18" s="55"/>
      <c r="K18" s="37"/>
    </row>
    <row r="19" spans="1:11" x14ac:dyDescent="0.2">
      <c r="B19" s="436"/>
      <c r="C19" s="427" t="s">
        <v>826</v>
      </c>
      <c r="D19" s="438"/>
      <c r="F19" s="379">
        <f>IF(VLOOKUP(G19,MEMBERS!$C$2:$X$145,17,FALSE)=0,"Mrs",VLOOKUP(G19,MEMBERS!$C$2:$X$145,17,FALSE))</f>
        <v>4</v>
      </c>
      <c r="G19" s="428" t="s">
        <v>285</v>
      </c>
      <c r="H19" s="388"/>
      <c r="I19" s="438" t="str">
        <f>VLOOKUP(G19,MEMBERS!$U$3:$Y$98,5,FALSE)</f>
        <v>422 881</v>
      </c>
      <c r="K19" s="37"/>
    </row>
    <row r="20" spans="1:11" x14ac:dyDescent="0.2">
      <c r="B20" s="436" t="s">
        <v>154</v>
      </c>
      <c r="C20" s="427" t="s">
        <v>200</v>
      </c>
      <c r="D20" s="438"/>
      <c r="F20" s="379">
        <f>IF(VLOOKUP(G20,MEMBERS!$C$2:$X$145,17,FALSE)=0,"Mrs",VLOOKUP(G20,MEMBERS!$C$2:$X$145,17,FALSE))</f>
        <v>9</v>
      </c>
      <c r="G20" s="428" t="s">
        <v>286</v>
      </c>
      <c r="H20" s="388"/>
      <c r="I20" s="438" t="str">
        <f>VLOOKUP(G20,MEMBERS!$U$3:$Y$98,5,FALSE)</f>
        <v>393 071</v>
      </c>
      <c r="J20" s="7"/>
      <c r="K20" s="37"/>
    </row>
    <row r="21" spans="1:11" x14ac:dyDescent="0.2">
      <c r="A21" s="379" t="str">
        <f>IF(VLOOKUP(B21,MEMBERS!$C$2:$X$145,17,FALSE)=0,"Mrs",VLOOKUP(B21,MEMBERS!$C$2:$X$145,17,FALSE))</f>
        <v>Mrs</v>
      </c>
      <c r="B21" s="428" t="s">
        <v>135</v>
      </c>
      <c r="C21" s="388"/>
      <c r="D21" s="438" t="str">
        <f>VLOOKUP(B21,MEMBERS!$U$3:$Y$98,5,FALSE)</f>
        <v>426 128</v>
      </c>
      <c r="F21" s="379">
        <f>IF(VLOOKUP(G21,MEMBERS!$C$2:$X$145,17,FALSE)=0,"Mrs",VLOOKUP(G21,MEMBERS!$C$2:$X$145,17,FALSE))</f>
        <v>9</v>
      </c>
      <c r="G21" s="428" t="s">
        <v>202</v>
      </c>
      <c r="H21" s="388"/>
      <c r="I21" s="438" t="str">
        <f>VLOOKUP(G21,MEMBERS!$U$3:$Y$98,5,FALSE)</f>
        <v>393 610</v>
      </c>
      <c r="J21" s="55"/>
      <c r="K21" s="37"/>
    </row>
    <row r="22" spans="1:11" x14ac:dyDescent="0.2">
      <c r="A22" s="379">
        <f>IF(VLOOKUP(B22,MEMBERS!$C$2:$X$145,17,FALSE)=0,"Mrs",VLOOKUP(B22,MEMBERS!$C$2:$X$145,17,FALSE))</f>
        <v>3</v>
      </c>
      <c r="B22" s="428" t="s">
        <v>319</v>
      </c>
      <c r="C22" s="388"/>
      <c r="D22" s="438" t="str">
        <f>VLOOKUP(B22,MEMBERS!$U$3:$Y$98,5,FALSE)</f>
        <v>424 503</v>
      </c>
      <c r="F22" s="379">
        <f>IF(VLOOKUP(G22,MEMBERS!$C$2:$X$145,17,FALSE)=0,"Mrs",VLOOKUP(G22,MEMBERS!$C$2:$X$145,17,FALSE))</f>
        <v>4</v>
      </c>
      <c r="G22" s="428" t="s">
        <v>300</v>
      </c>
      <c r="H22" s="388"/>
      <c r="I22" s="438" t="str">
        <f>VLOOKUP(G22,MEMBERS!$U$3:$Y$98,5,FALSE)</f>
        <v>421 891</v>
      </c>
      <c r="J22" s="55"/>
      <c r="K22" s="37"/>
    </row>
    <row r="23" spans="1:11" x14ac:dyDescent="0.2">
      <c r="A23" s="379">
        <f>IF(VLOOKUP(B23,MEMBERS!$C$2:$X$145,17,FALSE)=0,"Mrs",VLOOKUP(B23,MEMBERS!$C$2:$X$145,17,FALSE))</f>
        <v>12</v>
      </c>
      <c r="B23" s="428" t="s">
        <v>308</v>
      </c>
      <c r="C23" s="388"/>
      <c r="D23" s="438" t="str">
        <f>VLOOKUP(B23,MEMBERS!$U$3:$Y$98,5,FALSE)</f>
        <v>423 456</v>
      </c>
      <c r="F23" s="379">
        <f>IF(VLOOKUP(G23,MEMBERS!$C$2:$X$145,17,FALSE)=0,"Mrs",VLOOKUP(G23,MEMBERS!$C$2:$X$145,17,FALSE))</f>
        <v>3</v>
      </c>
      <c r="G23" s="428" t="s">
        <v>315</v>
      </c>
      <c r="H23" s="388"/>
      <c r="I23" s="438" t="str">
        <f>VLOOKUP(G23,MEMBERS!$U$3:$Y$98,5,FALSE)</f>
        <v>422 478</v>
      </c>
      <c r="J23" s="55"/>
      <c r="K23" s="19"/>
    </row>
    <row r="24" spans="1:11" x14ac:dyDescent="0.2">
      <c r="A24" s="379">
        <f>IF(VLOOKUP(B24,MEMBERS!$C$2:$X$145,17,FALSE)=0,"Mrs",VLOOKUP(B24,MEMBERS!$C$2:$X$145,17,FALSE))</f>
        <v>5</v>
      </c>
      <c r="B24" s="428" t="s">
        <v>778</v>
      </c>
      <c r="C24" s="388"/>
      <c r="D24" s="438" t="str">
        <f>VLOOKUP(B24,MEMBERS!$U$3:$Y$98,5,FALSE)</f>
        <v>423 970</v>
      </c>
      <c r="F24" s="379">
        <f>IF(VLOOKUP(G24,MEMBERS!$C$2:$X$145,17,FALSE)=0,"Mrs",VLOOKUP(G24,MEMBERS!$C$2:$X$145,17,FALSE))</f>
        <v>3</v>
      </c>
      <c r="G24" s="428" t="s">
        <v>317</v>
      </c>
      <c r="H24" s="388"/>
      <c r="I24" s="438" t="str">
        <f>VLOOKUP(G24,MEMBERS!$U$3:$Y$98,5,FALSE)</f>
        <v>394 151</v>
      </c>
      <c r="J24" s="55"/>
      <c r="K24" s="37"/>
    </row>
    <row r="25" spans="1:11" x14ac:dyDescent="0.2">
      <c r="A25" s="379" t="str">
        <f>IF(VLOOKUP(B25,MEMBERS!$C$2:$X$145,17,FALSE)=0,"Mrs",VLOOKUP(B25,MEMBERS!$C$2:$X$145,17,FALSE))</f>
        <v>Mrs</v>
      </c>
      <c r="B25" s="428" t="s">
        <v>926</v>
      </c>
      <c r="C25" s="388"/>
      <c r="D25" s="438" t="str">
        <f>VLOOKUP(B25,MEMBERS!$U$3:$Y$98,5,FALSE)</f>
        <v>01 785 841 110</v>
      </c>
      <c r="F25" s="379">
        <f>IF(VLOOKUP(G25,MEMBERS!$C$2:$X$145,17,FALSE)=0,"Mrs",VLOOKUP(G25,MEMBERS!$C$2:$X$145,17,FALSE))</f>
        <v>10</v>
      </c>
      <c r="G25" s="428" t="s">
        <v>911</v>
      </c>
      <c r="H25" s="388"/>
      <c r="I25" s="438" t="str">
        <f>VLOOKUP(G25,MEMBERS!$U$3:$Y$98,5,FALSE)</f>
        <v>423 552</v>
      </c>
      <c r="J25" s="55"/>
      <c r="K25" s="37"/>
    </row>
    <row r="26" spans="1:11" x14ac:dyDescent="0.2">
      <c r="A26" s="379"/>
      <c r="B26" s="427"/>
      <c r="C26" s="427"/>
      <c r="D26" s="438"/>
    </row>
    <row r="27" spans="1:11" x14ac:dyDescent="0.2">
      <c r="A27" s="379"/>
      <c r="B27" s="427"/>
      <c r="C27" s="427"/>
      <c r="D27" s="438"/>
    </row>
    <row r="28" spans="1:11" x14ac:dyDescent="0.2">
      <c r="A28" s="379"/>
      <c r="B28" s="427"/>
      <c r="C28" s="427"/>
      <c r="D28" s="438"/>
      <c r="G28" s="435" t="s">
        <v>61</v>
      </c>
      <c r="H28" s="435" t="s">
        <v>793</v>
      </c>
      <c r="I28" s="433"/>
    </row>
    <row r="29" spans="1:11" x14ac:dyDescent="0.2">
      <c r="E29" s="437"/>
      <c r="F29" s="435"/>
      <c r="G29" s="436"/>
      <c r="H29" s="427" t="s">
        <v>826</v>
      </c>
      <c r="I29" s="433"/>
    </row>
    <row r="30" spans="1:11" x14ac:dyDescent="0.2">
      <c r="F30" s="435"/>
      <c r="G30" s="436" t="s">
        <v>154</v>
      </c>
      <c r="H30" s="427" t="s">
        <v>793</v>
      </c>
      <c r="I30" s="433"/>
    </row>
    <row r="31" spans="1:11" x14ac:dyDescent="0.2">
      <c r="B31" s="435">
        <f>VLOOKUP($C31,MEMBERS!$C$2:$X$145,17,FALSE)</f>
        <v>5</v>
      </c>
      <c r="C31" s="435" t="str">
        <f>C33</f>
        <v>HORN</v>
      </c>
      <c r="D31" s="433"/>
      <c r="E31" s="427"/>
      <c r="F31" s="379">
        <f>IF(VLOOKUP(G31,MEMBERS!$C$2:$X$145,17,FALSE)=0,"Mrs",VLOOKUP(G31,MEMBERS!$C$2:$X$145,17,FALSE))</f>
        <v>5</v>
      </c>
      <c r="G31" s="394" t="s">
        <v>196</v>
      </c>
      <c r="H31" s="388"/>
      <c r="I31" s="438" t="str">
        <f>VLOOKUP(G31,MEMBERS!$U$3:$Y$98,5,FALSE)</f>
        <v>423 562</v>
      </c>
    </row>
    <row r="32" spans="1:11" x14ac:dyDescent="0.2">
      <c r="B32" s="436"/>
      <c r="C32" s="427" t="s">
        <v>826</v>
      </c>
      <c r="D32" s="433"/>
      <c r="E32" s="427"/>
      <c r="F32" s="379">
        <f>IF(VLOOKUP(G32,MEMBERS!$C$2:$X$145,17,FALSE)=0,"Mrs",VLOOKUP(G32,MEMBERS!$C$2:$X$145,17,FALSE))</f>
        <v>10</v>
      </c>
      <c r="G32" s="428" t="s">
        <v>790</v>
      </c>
      <c r="H32" s="388"/>
      <c r="I32" s="438" t="str">
        <f>VLOOKUP(G32,MEMBERS!$U$3:$Y$98,5,FALSE)</f>
        <v>440 344</v>
      </c>
    </row>
    <row r="33" spans="1:9" x14ac:dyDescent="0.2">
      <c r="B33" s="436" t="s">
        <v>154</v>
      </c>
      <c r="C33" s="427" t="s">
        <v>295</v>
      </c>
      <c r="D33" s="433"/>
      <c r="E33" s="427"/>
      <c r="F33" s="379">
        <f>IF(VLOOKUP(G33,MEMBERS!$C$2:$X$145,17,FALSE)=0,"Mrs",VLOOKUP(G33,MEMBERS!$C$2:$X$145,17,FALSE))</f>
        <v>2</v>
      </c>
      <c r="G33" s="428" t="s">
        <v>586</v>
      </c>
      <c r="H33" s="388"/>
      <c r="I33" s="438" t="str">
        <f>VLOOKUP(G33,MEMBERS!$U$3:$Y$98,5,FALSE)</f>
        <v>426 298</v>
      </c>
    </row>
    <row r="34" spans="1:9" x14ac:dyDescent="0.2">
      <c r="A34" s="379">
        <f>IF(VLOOKUP(B34,MEMBERS!$C$2:$X$145,17,FALSE)=0,"Mrs",VLOOKUP(B34,MEMBERS!$C$2:$X$145,17,FALSE))</f>
        <v>11</v>
      </c>
      <c r="B34" s="428" t="s">
        <v>278</v>
      </c>
      <c r="C34" s="388"/>
      <c r="D34" s="438" t="str">
        <f>VLOOKUP(B34,MEMBERS!$U$3:$Y$98,5,FALSE)</f>
        <v>393 383</v>
      </c>
      <c r="E34" s="427"/>
      <c r="F34" s="379">
        <f>IF(VLOOKUP(G34,MEMBERS!$C$2:$X$145,17,FALSE)=0,"Mrs",VLOOKUP(G34,MEMBERS!$C$2:$X$145,17,FALSE))</f>
        <v>11</v>
      </c>
      <c r="G34" s="428" t="s">
        <v>486</v>
      </c>
      <c r="H34" s="388"/>
      <c r="I34" s="438" t="str">
        <f>VLOOKUP(G34,MEMBERS!$U$3:$Y$98,5,FALSE)</f>
        <v>424 128</v>
      </c>
    </row>
    <row r="35" spans="1:9" x14ac:dyDescent="0.2">
      <c r="A35" s="379">
        <f>IF(VLOOKUP(B35,MEMBERS!$C$2:$X$145,17,FALSE)=0,"Mrs",VLOOKUP(B35,MEMBERS!$C$2:$X$145,17,FALSE))</f>
        <v>8</v>
      </c>
      <c r="B35" s="428" t="s">
        <v>279</v>
      </c>
      <c r="C35" s="388"/>
      <c r="D35" s="438" t="str">
        <f>VLOOKUP(B35,MEMBERS!$U$3:$Y$98,5,FALSE)</f>
        <v>394 509</v>
      </c>
      <c r="E35" s="427"/>
      <c r="F35" s="379">
        <f>IF(VLOOKUP(G35,MEMBERS!$C$2:$X$145,17,FALSE)=0,"Mrs",VLOOKUP(G35,MEMBERS!$C$2:$X$145,17,FALSE))</f>
        <v>5</v>
      </c>
      <c r="G35" s="428" t="s">
        <v>306</v>
      </c>
      <c r="H35" s="388"/>
      <c r="I35" s="438" t="str">
        <f>VLOOKUP(G35,MEMBERS!$U$3:$Y$98,5,FALSE)</f>
        <v>423 950</v>
      </c>
    </row>
    <row r="36" spans="1:9" x14ac:dyDescent="0.2">
      <c r="A36" s="379">
        <f>IF(VLOOKUP(B36,MEMBERS!$C$2:$X$145,17,FALSE)=0,"Mrs",VLOOKUP(B36,MEMBERS!$C$2:$X$145,17,FALSE))</f>
        <v>1</v>
      </c>
      <c r="B36" s="428" t="s">
        <v>280</v>
      </c>
      <c r="C36" s="388"/>
      <c r="D36" s="438" t="str">
        <f>VLOOKUP(B36,MEMBERS!$U$3:$Y$98,5,FALSE)</f>
        <v>440 499</v>
      </c>
      <c r="E36" s="427"/>
      <c r="F36" s="379">
        <f>IF(VLOOKUP(G36,MEMBERS!$C$2:$X$145,17,FALSE)=0,"Mrs",VLOOKUP(G36,MEMBERS!$C$2:$X$145,17,FALSE))</f>
        <v>10</v>
      </c>
      <c r="G36" s="428" t="s">
        <v>347</v>
      </c>
      <c r="H36" s="388"/>
      <c r="I36" s="438" t="str">
        <f>VLOOKUP(G36,MEMBERS!$U$3:$Y$98,5,FALSE)</f>
        <v>424 708</v>
      </c>
    </row>
    <row r="37" spans="1:9" x14ac:dyDescent="0.2">
      <c r="A37" s="379">
        <f>IF(VLOOKUP(B37,MEMBERS!$C$2:$X$145,17,FALSE)=0,"Mrs",VLOOKUP(B37,MEMBERS!$C$2:$X$145,17,FALSE))</f>
        <v>12</v>
      </c>
      <c r="B37" s="428" t="s">
        <v>819</v>
      </c>
      <c r="C37" s="388"/>
      <c r="D37" s="438" t="str">
        <f>VLOOKUP(B37,MEMBERS!$U$3:$Y$98,5,FALSE)</f>
        <v>591 003</v>
      </c>
      <c r="E37" s="427"/>
      <c r="F37" s="379" t="s">
        <v>85</v>
      </c>
      <c r="G37" s="428" t="s">
        <v>1262</v>
      </c>
      <c r="H37" s="388"/>
      <c r="I37" s="438" t="s">
        <v>1264</v>
      </c>
    </row>
    <row r="38" spans="1:9" x14ac:dyDescent="0.2">
      <c r="A38" s="379">
        <f>IF(VLOOKUP(B38,MEMBERS!$C$2:$X$145,17,FALSE)=0,"Mrs",VLOOKUP(B38,MEMBERS!$C$2:$X$145,17,FALSE))</f>
        <v>6</v>
      </c>
      <c r="B38" s="428" t="s">
        <v>282</v>
      </c>
      <c r="C38" s="388"/>
      <c r="D38" s="438" t="str">
        <f>VLOOKUP(B38,MEMBERS!$U$3:$Y$98,5,FALSE)</f>
        <v>01 780 766 312</v>
      </c>
      <c r="E38" s="427"/>
      <c r="F38" s="379"/>
      <c r="G38" s="427"/>
      <c r="H38" s="427"/>
      <c r="I38" s="438"/>
    </row>
    <row r="39" spans="1:9" x14ac:dyDescent="0.2">
      <c r="A39" s="379">
        <f>IF(VLOOKUP(B39,MEMBERS!$C$2:$X$145,17,FALSE)=0,"Mrs",VLOOKUP(B39,MEMBERS!$C$2:$X$145,17,FALSE))</f>
        <v>2</v>
      </c>
      <c r="B39" s="428" t="s">
        <v>284</v>
      </c>
      <c r="C39" s="388"/>
      <c r="D39" s="438" t="str">
        <f>VLOOKUP(B39,MEMBERS!$U$3:$Y$98,5,FALSE)</f>
        <v>422 829</v>
      </c>
      <c r="E39" s="427"/>
      <c r="F39" s="379"/>
      <c r="G39" s="427"/>
      <c r="H39" s="427"/>
      <c r="I39" s="438"/>
    </row>
    <row r="40" spans="1:9" x14ac:dyDescent="0.2">
      <c r="A40" s="379">
        <f>IF(VLOOKUP(B40,MEMBERS!$C$2:$X$145,17,FALSE)=0,"Mrs",VLOOKUP(B40,MEMBERS!$C$2:$X$145,17,FALSE))</f>
        <v>10</v>
      </c>
      <c r="B40" s="428" t="s">
        <v>198</v>
      </c>
      <c r="C40" s="388"/>
      <c r="D40" s="438" t="str">
        <f>VLOOKUP(B40,MEMBERS!$U$3:$Y$98,5,FALSE)</f>
        <v>420 116</v>
      </c>
    </row>
    <row r="41" spans="1:9" x14ac:dyDescent="0.2">
      <c r="A41" s="379"/>
      <c r="B41" s="427"/>
      <c r="C41" s="427"/>
      <c r="D41" s="438"/>
      <c r="G41" s="435">
        <f>VLOOKUP(H41,MEMBERS!$C$2:$X$145,17,FALSE)</f>
        <v>1</v>
      </c>
      <c r="H41" s="435" t="str">
        <f>H43</f>
        <v>RYLOTT</v>
      </c>
      <c r="I41" s="433"/>
    </row>
    <row r="42" spans="1:9" x14ac:dyDescent="0.2">
      <c r="A42" s="379"/>
      <c r="B42" s="427"/>
      <c r="C42" s="427"/>
      <c r="D42" s="438"/>
      <c r="E42" s="437"/>
      <c r="F42" s="435"/>
      <c r="G42" s="436"/>
      <c r="H42" s="427" t="s">
        <v>826</v>
      </c>
      <c r="I42" s="433"/>
    </row>
    <row r="43" spans="1:9" x14ac:dyDescent="0.2">
      <c r="F43" s="435"/>
      <c r="G43" s="436" t="s">
        <v>154</v>
      </c>
      <c r="H43" s="427" t="s">
        <v>310</v>
      </c>
      <c r="I43" s="433"/>
    </row>
    <row r="44" spans="1:9" x14ac:dyDescent="0.2">
      <c r="B44" s="435">
        <f>VLOOKUP($C44,MEMBERS!$C$2:$X$145,17,FALSE)</f>
        <v>5</v>
      </c>
      <c r="C44" s="435" t="str">
        <f>C46</f>
        <v>JENKINS</v>
      </c>
      <c r="D44" s="433"/>
      <c r="E44" s="427"/>
      <c r="F44" s="379">
        <f>IF(VLOOKUP(G44,MEMBERS!$C$2:$X$145,17,FALSE)=0,"Mrs",VLOOKUP(G44,MEMBERS!$C$2:$X$145,17,FALSE))</f>
        <v>10</v>
      </c>
      <c r="G44" s="428" t="s">
        <v>287</v>
      </c>
      <c r="H44" s="388"/>
      <c r="I44" s="438" t="str">
        <f>VLOOKUP(G44,MEMBERS!$U$3:$Y$98,5,FALSE)</f>
        <v>421 191</v>
      </c>
    </row>
    <row r="45" spans="1:9" x14ac:dyDescent="0.2">
      <c r="B45" s="436"/>
      <c r="C45" s="427" t="s">
        <v>826</v>
      </c>
      <c r="D45" s="433"/>
      <c r="E45" s="427"/>
      <c r="F45" s="379" t="e">
        <f>IF(VLOOKUP(G45,MEMBERS!$C$2:$X$145,17,FALSE)=0,"Mrs",VLOOKUP(G45,MEMBERS!$C$2:$X$145,17,FALSE))</f>
        <v>#N/A</v>
      </c>
      <c r="G45" s="428" t="s">
        <v>309</v>
      </c>
      <c r="H45" s="388"/>
      <c r="I45" s="438" t="e">
        <f>VLOOKUP(G45,MEMBERS!$U$3:$Y$98,5,FALSE)</f>
        <v>#N/A</v>
      </c>
    </row>
    <row r="46" spans="1:9" x14ac:dyDescent="0.2">
      <c r="B46" s="436" t="s">
        <v>154</v>
      </c>
      <c r="C46" s="427" t="s">
        <v>199</v>
      </c>
      <c r="D46" s="433"/>
      <c r="E46" s="427"/>
      <c r="F46" s="379" t="e">
        <f>IF(VLOOKUP(G46,MEMBERS!$C$2:$X$145,17,FALSE)=0,"Mrs",VLOOKUP(G46,MEMBERS!$C$2:$X$145,17,FALSE))</f>
        <v>#N/A</v>
      </c>
      <c r="G46" s="428" t="s">
        <v>497</v>
      </c>
      <c r="H46" s="388"/>
      <c r="I46" s="438" t="e">
        <f>VLOOKUP(G46,MEMBERS!$U$3:$Y$98,5,FALSE)</f>
        <v>#N/A</v>
      </c>
    </row>
    <row r="47" spans="1:9" x14ac:dyDescent="0.2">
      <c r="A47" s="379" t="str">
        <f>IF(VLOOKUP(B47,MEMBERS!$C$2:$X$145,17,FALSE)=0,"Mrs",VLOOKUP(B47,MEMBERS!$C$2:$X$145,17,FALSE))</f>
        <v>Mrs</v>
      </c>
      <c r="B47" s="428" t="s">
        <v>182</v>
      </c>
      <c r="C47" s="388"/>
      <c r="D47" s="438" t="str">
        <f>VLOOKUP(B47,MEMBERS!$U$3:$Y$98,5,FALSE)</f>
        <v>393 549</v>
      </c>
      <c r="E47" s="427"/>
      <c r="F47" s="379">
        <f>IF(VLOOKUP(G47,MEMBERS!$C$2:$X$145,17,FALSE)=0,"Mrs",VLOOKUP(G47,MEMBERS!$C$2:$X$145,17,FALSE))</f>
        <v>5</v>
      </c>
      <c r="G47" s="428" t="s">
        <v>312</v>
      </c>
      <c r="H47" s="388"/>
      <c r="I47" s="438" t="str">
        <f>VLOOKUP(G47,MEMBERS!$U$3:$Y$98,5,FALSE)</f>
        <v>422 463</v>
      </c>
    </row>
    <row r="48" spans="1:9" x14ac:dyDescent="0.2">
      <c r="A48" s="379" t="str">
        <f>IF(VLOOKUP(B48,MEMBERS!$C$2:$X$145,17,FALSE)=0,"Mrs",VLOOKUP(B48,MEMBERS!$C$2:$X$145,17,FALSE))</f>
        <v>Mrs</v>
      </c>
      <c r="B48" s="428" t="s">
        <v>668</v>
      </c>
      <c r="C48" s="388"/>
      <c r="D48" s="438" t="str">
        <f>VLOOKUP(B48,MEMBERS!$U$3:$Y$98,5,FALSE)</f>
        <v>422 751</v>
      </c>
      <c r="E48" s="427"/>
      <c r="F48" s="379">
        <f>IF(VLOOKUP(G48,MEMBERS!$C$2:$X$145,17,FALSE)=0,"Mrs",VLOOKUP(G48,MEMBERS!$C$2:$X$145,17,FALSE))</f>
        <v>3</v>
      </c>
      <c r="G48" s="428" t="s">
        <v>195</v>
      </c>
      <c r="H48" s="388"/>
      <c r="I48" s="438" t="str">
        <f>VLOOKUP(G48,MEMBERS!$U$3:$Y$98,5,FALSE)</f>
        <v>426 687</v>
      </c>
    </row>
    <row r="49" spans="1:9" x14ac:dyDescent="0.2">
      <c r="A49" s="379" t="str">
        <f>IF(VLOOKUP(B49,MEMBERS!$C$2:$X$145,17,FALSE)=0,"Mrs",VLOOKUP(B49,MEMBERS!$C$2:$X$145,17,FALSE))</f>
        <v>Mrs</v>
      </c>
      <c r="B49" s="428" t="s">
        <v>708</v>
      </c>
      <c r="C49" s="388"/>
      <c r="D49" s="438" t="str">
        <f>VLOOKUP(B49,MEMBERS!$U$3:$Y$98,5,FALSE)</f>
        <v>394 385</v>
      </c>
      <c r="E49" s="427"/>
      <c r="F49" s="379">
        <f>IF(VLOOKUP(G49,MEMBERS!$C$2:$X$145,17,FALSE)=0,"Mrs",VLOOKUP(G49,MEMBERS!$C$2:$X$145,17,FALSE))</f>
        <v>3</v>
      </c>
      <c r="G49" s="428" t="s">
        <v>654</v>
      </c>
      <c r="H49" s="388"/>
      <c r="I49" s="438" t="str">
        <f>VLOOKUP(G49,MEMBERS!$U$3:$Y$98,5,FALSE)</f>
        <v>570 322</v>
      </c>
    </row>
    <row r="50" spans="1:9" x14ac:dyDescent="0.2">
      <c r="A50" s="379" t="str">
        <f>IF(VLOOKUP(B50,MEMBERS!$C$2:$X$145,17,FALSE)=0,"Mrs",VLOOKUP(B50,MEMBERS!$C$2:$X$145,17,FALSE))</f>
        <v>Mrs</v>
      </c>
      <c r="B50" s="428" t="s">
        <v>139</v>
      </c>
      <c r="C50" s="388"/>
      <c r="D50" s="438" t="str">
        <f>VLOOKUP(B50,MEMBERS!$U$3:$Y$98,5,FALSE)</f>
        <v>421 134</v>
      </c>
      <c r="E50" s="427"/>
      <c r="F50" s="379">
        <f>IF(VLOOKUP(G50,MEMBERS!$C$2:$X$145,17,FALSE)=0,"Mrs",VLOOKUP(G50,MEMBERS!$C$2:$X$145,17,FALSE))</f>
        <v>11</v>
      </c>
      <c r="G50" s="428" t="s">
        <v>889</v>
      </c>
      <c r="H50" s="388"/>
      <c r="I50" s="438" t="str">
        <f>VLOOKUP(G50,MEMBERS!$U$3:$Y$98,5,FALSE)</f>
        <v>422 961</v>
      </c>
    </row>
    <row r="51" spans="1:9" x14ac:dyDescent="0.2">
      <c r="A51" s="379" t="str">
        <f>IF(VLOOKUP(B51,MEMBERS!$C$2:$X$145,17,FALSE)=0,"Mrs",VLOOKUP(B51,MEMBERS!$C$2:$X$145,17,FALSE))</f>
        <v>Mrs</v>
      </c>
      <c r="B51" s="428" t="s">
        <v>143</v>
      </c>
      <c r="C51" s="388"/>
      <c r="D51" s="438" t="str">
        <f>VLOOKUP(B51,MEMBERS!$U$3:$Y$98,5,FALSE)</f>
        <v>01 775 710 634</v>
      </c>
      <c r="E51" s="427"/>
      <c r="F51" s="379"/>
      <c r="G51" s="427"/>
      <c r="H51" s="427"/>
      <c r="I51" s="438"/>
    </row>
    <row r="52" spans="1:9" x14ac:dyDescent="0.2">
      <c r="A52" s="379" t="str">
        <f>IF(VLOOKUP(B52,MEMBERS!$C$2:$X$145,17,FALSE)=0,"Mrs",VLOOKUP(B52,MEMBERS!$C$2:$X$145,17,FALSE))</f>
        <v>Mrs</v>
      </c>
      <c r="B52" s="428" t="s">
        <v>141</v>
      </c>
      <c r="C52" s="388"/>
      <c r="D52" s="438" t="str">
        <f>VLOOKUP(B52,MEMBERS!$U$3:$Y$98,5,FALSE)</f>
        <v>422 230</v>
      </c>
      <c r="E52" s="427"/>
      <c r="F52" s="379"/>
      <c r="G52" s="427"/>
      <c r="H52" s="427"/>
      <c r="I52" s="438"/>
    </row>
    <row r="53" spans="1:9" x14ac:dyDescent="0.2">
      <c r="A53" s="379" t="s">
        <v>450</v>
      </c>
      <c r="B53" s="428" t="s">
        <v>1246</v>
      </c>
      <c r="C53" s="388"/>
      <c r="D53" s="438" t="s">
        <v>552</v>
      </c>
      <c r="F53" s="379"/>
      <c r="G53" s="427"/>
      <c r="H53" s="427"/>
      <c r="I53" s="438"/>
    </row>
    <row r="54" spans="1:9" x14ac:dyDescent="0.2">
      <c r="A54" s="379" t="s">
        <v>450</v>
      </c>
      <c r="B54" s="428" t="s">
        <v>1277</v>
      </c>
      <c r="C54" s="388"/>
      <c r="D54" s="438" t="s">
        <v>598</v>
      </c>
      <c r="G54" s="435">
        <f>VLOOKUP(H54,MEMBERS!$C$2:$X$145,17,FALSE)</f>
        <v>3</v>
      </c>
      <c r="H54" s="435" t="str">
        <f>H56</f>
        <v>SPOONER</v>
      </c>
      <c r="I54" s="433"/>
    </row>
    <row r="55" spans="1:9" x14ac:dyDescent="0.2">
      <c r="A55" s="379"/>
      <c r="B55" s="427"/>
      <c r="C55" s="427"/>
      <c r="D55" s="438"/>
      <c r="E55" s="437"/>
      <c r="F55" s="435"/>
      <c r="G55" s="436"/>
      <c r="H55" s="427" t="s">
        <v>826</v>
      </c>
      <c r="I55" s="433"/>
    </row>
    <row r="56" spans="1:9" x14ac:dyDescent="0.2">
      <c r="F56" s="435"/>
      <c r="G56" s="436" t="s">
        <v>154</v>
      </c>
      <c r="H56" s="427" t="s">
        <v>313</v>
      </c>
      <c r="I56" s="433"/>
    </row>
    <row r="57" spans="1:9" x14ac:dyDescent="0.2">
      <c r="B57" s="435">
        <f>VLOOKUP($C57,MEMBERS!$C$2:$X$145,17,FALSE)</f>
        <v>9</v>
      </c>
      <c r="C57" s="435" t="str">
        <f>C59</f>
        <v>WATSON</v>
      </c>
      <c r="D57" s="433"/>
      <c r="E57" s="427"/>
      <c r="F57" s="379" t="str">
        <f>IF(VLOOKUP(G57,MEMBERS!$C$2:$X$145,17,FALSE)=0,"Mrs",VLOOKUP(G57,MEMBERS!$C$2:$X$145,17,FALSE))</f>
        <v>Mrs</v>
      </c>
      <c r="G57" s="428" t="s">
        <v>152</v>
      </c>
      <c r="H57" s="388"/>
      <c r="I57" s="438" t="str">
        <f>VLOOKUP(G57,MEMBERS!$U$3:$Y$98,5,FALSE)</f>
        <v>394 242</v>
      </c>
    </row>
    <row r="58" spans="1:9" x14ac:dyDescent="0.2">
      <c r="B58" s="436"/>
      <c r="C58" s="427" t="s">
        <v>826</v>
      </c>
      <c r="D58" s="433"/>
      <c r="E58" s="427"/>
      <c r="F58" s="379" t="str">
        <f>IF(VLOOKUP(G58,MEMBERS!$C$2:$X$145,17,FALSE)=0,"Mrs",VLOOKUP(G58,MEMBERS!$C$2:$X$145,17,FALSE))</f>
        <v>Mrs</v>
      </c>
      <c r="G58" s="428" t="s">
        <v>737</v>
      </c>
      <c r="H58" s="388"/>
      <c r="I58" s="438" t="str">
        <f>VLOOKUP(G58,MEMBERS!$U$3:$Y$98,5,FALSE)</f>
        <v>345 728</v>
      </c>
    </row>
    <row r="59" spans="1:9" x14ac:dyDescent="0.2">
      <c r="B59" s="436" t="s">
        <v>154</v>
      </c>
      <c r="C59" s="427" t="s">
        <v>316</v>
      </c>
      <c r="D59" s="433"/>
      <c r="E59" s="427"/>
      <c r="F59" s="441" t="e">
        <f>IF(VLOOKUP(G59,MEMBERS!$C$2:$X$145,17,FALSE)=0,"Mrs",VLOOKUP(G59,MEMBERS!$C$2:$X$145,17,FALSE))</f>
        <v>#N/A</v>
      </c>
      <c r="G59" s="442" t="s">
        <v>148</v>
      </c>
      <c r="H59" s="443"/>
      <c r="I59" s="444" t="e">
        <f>VLOOKUP(G59,MEMBERS!$U$3:$Y$98,5,FALSE)</f>
        <v>#N/A</v>
      </c>
    </row>
    <row r="60" spans="1:9" x14ac:dyDescent="0.2">
      <c r="A60" s="379">
        <f>IF(VLOOKUP(B60,MEMBERS!$C$2:$X$145,17,FALSE)=0,"Mrs",VLOOKUP(B60,MEMBERS!$C$2:$X$145,17,FALSE))</f>
        <v>6</v>
      </c>
      <c r="B60" s="428" t="s">
        <v>661</v>
      </c>
      <c r="C60" s="388"/>
      <c r="D60" s="438" t="str">
        <f>VLOOKUP(B60,MEMBERS!$U$3:$Y$98,5,FALSE)</f>
        <v>394 656</v>
      </c>
      <c r="E60" s="427"/>
      <c r="F60" s="379" t="str">
        <f>IF(VLOOKUP(G60,MEMBERS!$C$2:$X$145,17,FALSE)=0,"Mrs",VLOOKUP(G60,MEMBERS!$C$2:$X$145,17,FALSE))</f>
        <v>Mrs</v>
      </c>
      <c r="G60" s="428" t="s">
        <v>150</v>
      </c>
      <c r="H60" s="388"/>
      <c r="I60" s="438" t="str">
        <f>VLOOKUP(G60,MEMBERS!$U$3:$Y$98,5,FALSE)</f>
        <v>423 193</v>
      </c>
    </row>
    <row r="61" spans="1:9" x14ac:dyDescent="0.2">
      <c r="A61" s="379">
        <f>IF(VLOOKUP(B61,MEMBERS!$C$2:$X$145,17,FALSE)=0,"Mrs",VLOOKUP(B61,MEMBERS!$C$2:$X$145,17,FALSE))</f>
        <v>3</v>
      </c>
      <c r="B61" s="428" t="s">
        <v>193</v>
      </c>
      <c r="C61" s="388"/>
      <c r="D61" s="438" t="str">
        <f>VLOOKUP(B61,MEMBERS!$U$3:$Y$98,5,FALSE)</f>
        <v>424 031</v>
      </c>
      <c r="E61" s="427"/>
      <c r="F61" s="379" t="e">
        <f>IF(VLOOKUP(G61,MEMBERS!$C$2:$X$145,17,FALSE)=0,"Mrs",VLOOKUP(G61,MEMBERS!$C$2:$X$145,17,FALSE))</f>
        <v>#N/A</v>
      </c>
      <c r="G61" s="428" t="s">
        <v>146</v>
      </c>
      <c r="H61" s="388"/>
      <c r="I61" s="438">
        <v>421196</v>
      </c>
    </row>
    <row r="62" spans="1:9" x14ac:dyDescent="0.2">
      <c r="A62" s="379">
        <f>IF(VLOOKUP(B62,MEMBERS!$C$2:$X$145,17,FALSE)=0,"Mrs",VLOOKUP(B62,MEMBERS!$C$2:$X$145,17,FALSE))</f>
        <v>6</v>
      </c>
      <c r="B62" s="428" t="s">
        <v>194</v>
      </c>
      <c r="C62" s="388"/>
      <c r="D62" s="438" t="str">
        <f>VLOOKUP(B62,MEMBERS!$U$3:$Y$98,5,FALSE)</f>
        <v>426 394</v>
      </c>
      <c r="E62" s="427"/>
      <c r="F62" s="379" t="e">
        <f>IF(VLOOKUP(G62,MEMBERS!$C$2:$X$145,17,FALSE)=0,"Mrs",VLOOKUP(G62,MEMBERS!$C$2:$X$145,17,FALSE))</f>
        <v>#N/A</v>
      </c>
      <c r="G62" s="428" t="s">
        <v>608</v>
      </c>
      <c r="H62" s="388"/>
      <c r="I62" s="438">
        <v>570716</v>
      </c>
    </row>
    <row r="63" spans="1:9" x14ac:dyDescent="0.2">
      <c r="A63" s="379" t="e">
        <f>IF(VLOOKUP(B63,MEMBERS!$C$2:$X$145,17,FALSE)=0,"Mrs",VLOOKUP(B63,MEMBERS!$C$2:$X$145,17,FALSE))</f>
        <v>#N/A</v>
      </c>
      <c r="B63" s="428" t="s">
        <v>289</v>
      </c>
      <c r="C63" s="388"/>
      <c r="D63" s="438" t="e">
        <f>VLOOKUP(B63,MEMBERS!$U$3:$Y$98,5,FALSE)</f>
        <v>#N/A</v>
      </c>
      <c r="E63" s="427"/>
      <c r="F63" s="379" t="str">
        <f>IF(VLOOKUP(G63,MEMBERS!$C$2:$X$145,17,FALSE)=0,"Mrs",VLOOKUP(G63,MEMBERS!$C$2:$X$145,17,FALSE))</f>
        <v>Mrs</v>
      </c>
      <c r="G63" s="428" t="s">
        <v>145</v>
      </c>
      <c r="H63" s="388"/>
      <c r="I63" s="438" t="str">
        <f>VLOOKUP(G63,MEMBERS!$U$3:$Y$98,5,FALSE)</f>
        <v>422 204</v>
      </c>
    </row>
    <row r="64" spans="1:9" x14ac:dyDescent="0.2">
      <c r="A64" s="379">
        <f>IF(VLOOKUP(B64,MEMBERS!$C$2:$X$145,17,FALSE)=0,"Mrs",VLOOKUP(B64,MEMBERS!$C$2:$X$145,17,FALSE))</f>
        <v>1</v>
      </c>
      <c r="B64" s="428" t="s">
        <v>291</v>
      </c>
      <c r="C64" s="388"/>
      <c r="D64" s="438" t="str">
        <f>VLOOKUP(B64,MEMBERS!$U$3:$Y$98,5,FALSE)</f>
        <v>424 578</v>
      </c>
      <c r="E64" s="427"/>
      <c r="F64" s="379" t="str">
        <f>IF(VLOOKUP(G64,MEMBERS!$C$2:$X$145,17,FALSE)=0,"Mrs",VLOOKUP(G64,MEMBERS!$C$2:$X$145,17,FALSE))</f>
        <v>Mrs</v>
      </c>
      <c r="G64" s="428" t="s">
        <v>1111</v>
      </c>
      <c r="H64" s="388"/>
      <c r="I64" s="410" t="s">
        <v>569</v>
      </c>
    </row>
    <row r="65" spans="1:9" x14ac:dyDescent="0.2">
      <c r="A65" s="379">
        <f>IF(VLOOKUP(B65,MEMBERS!$C$2:$X$145,17,FALSE)=0,"Mrs",VLOOKUP(B65,MEMBERS!$C$2:$X$145,17,FALSE))</f>
        <v>7</v>
      </c>
      <c r="B65" s="428" t="s">
        <v>473</v>
      </c>
      <c r="C65" s="388"/>
      <c r="D65" s="438" t="str">
        <f>VLOOKUP(B65,MEMBERS!$U$3:$Y$98,5,FALSE)</f>
        <v>393 691</v>
      </c>
      <c r="E65" s="427"/>
      <c r="F65" s="379" t="s">
        <v>450</v>
      </c>
      <c r="G65" s="428" t="s">
        <v>1530</v>
      </c>
      <c r="H65" s="427"/>
      <c r="I65" s="388" t="s">
        <v>1549</v>
      </c>
    </row>
    <row r="66" spans="1:9" x14ac:dyDescent="0.2">
      <c r="A66" s="379">
        <f>IF(VLOOKUP(B66,MEMBERS!$C$2:$X$145,17,FALSE)=0,"Mrs",VLOOKUP(B66,MEMBERS!$C$2:$X$145,17,FALSE))</f>
        <v>4</v>
      </c>
      <c r="B66" s="428" t="s">
        <v>771</v>
      </c>
      <c r="C66" s="388"/>
      <c r="D66" s="438" t="str">
        <f>VLOOKUP(B66,MEMBERS!$U$3:$Y$98,5,FALSE)</f>
        <v>425 357</v>
      </c>
      <c r="F66" s="379"/>
      <c r="G66" s="427"/>
      <c r="H66" s="427"/>
      <c r="I66" s="438"/>
    </row>
    <row r="67" spans="1:9" x14ac:dyDescent="0.2">
      <c r="A67" s="379" t="str">
        <f>IF(VLOOKUP(B67,MEMBERS!$C$2:$X$145,17,FALSE)=0,"Mrs",VLOOKUP(B67,MEMBERS!$C$2:$X$145,17,FALSE))</f>
        <v>Mrs</v>
      </c>
      <c r="B67" s="428" t="s">
        <v>887</v>
      </c>
      <c r="C67" s="388"/>
      <c r="D67" s="438" t="str">
        <f>VLOOKUP(B67,MEMBERS!$U$3:$Y$98,5,FALSE)</f>
        <v>393 529</v>
      </c>
    </row>
    <row r="68" spans="1:9" x14ac:dyDescent="0.2">
      <c r="A68" s="379"/>
      <c r="B68" s="427"/>
      <c r="C68" s="427"/>
      <c r="D68" s="438"/>
    </row>
    <row r="70" spans="1:9" x14ac:dyDescent="0.2">
      <c r="B70" s="435" t="s">
        <v>118</v>
      </c>
      <c r="C70" s="435" t="s">
        <v>201</v>
      </c>
      <c r="D70" s="433"/>
    </row>
    <row r="71" spans="1:9" x14ac:dyDescent="0.2">
      <c r="B71" s="436"/>
      <c r="C71" s="427" t="s">
        <v>826</v>
      </c>
      <c r="D71" s="433"/>
    </row>
    <row r="72" spans="1:9" x14ac:dyDescent="0.2">
      <c r="B72" s="436" t="s">
        <v>154</v>
      </c>
      <c r="C72" s="427" t="s">
        <v>201</v>
      </c>
      <c r="D72" s="433"/>
    </row>
    <row r="73" spans="1:9" x14ac:dyDescent="0.2">
      <c r="A73" s="379" t="str">
        <f>IF(VLOOKUP(B73,MEMBERS!$C$2:$X$145,17,FALSE)=0,"Mrs",VLOOKUP(B73,MEMBERS!$C$2:$X$145,18,FALSE))</f>
        <v>John</v>
      </c>
      <c r="B73" s="428" t="s">
        <v>203</v>
      </c>
      <c r="C73" s="388"/>
      <c r="D73" s="438" t="str">
        <f>VLOOKUP(B73,MEMBERS!$U$3:$Y$98,5,FALSE)</f>
        <v>423 645</v>
      </c>
    </row>
    <row r="74" spans="1:9" x14ac:dyDescent="0.2">
      <c r="A74" s="379" t="str">
        <f>IF(VLOOKUP(B74,MEMBERS!$C$2:$X$145,17,FALSE)=0,"Mrs",VLOOKUP(B74,MEMBERS!$C$2:$X$145,18,FALSE))</f>
        <v>Alan</v>
      </c>
      <c r="B74" s="394" t="s">
        <v>298</v>
      </c>
      <c r="C74" s="388"/>
      <c r="D74" s="438" t="str">
        <f>VLOOKUP(B74,MEMBERS!$U$3:$Y$98,5,FALSE)</f>
        <v>421 872</v>
      </c>
    </row>
    <row r="75" spans="1:9" x14ac:dyDescent="0.2">
      <c r="A75" s="379" t="str">
        <f>IF(VLOOKUP(B75,MEMBERS!$C$2:$X$145,17,FALSE)=0,"Mrs",VLOOKUP(B75,MEMBERS!$C$2:$X$145,18,FALSE))</f>
        <v>Frank</v>
      </c>
      <c r="B75" s="428" t="s">
        <v>301</v>
      </c>
      <c r="C75" s="388"/>
      <c r="D75" s="438" t="str">
        <f>VLOOKUP(B75,MEMBERS!$U$3:$Y$98,5,FALSE)</f>
        <v>394 740</v>
      </c>
    </row>
    <row r="76" spans="1:9" x14ac:dyDescent="0.2">
      <c r="A76" s="379" t="str">
        <f>IF(VLOOKUP(B76,MEMBERS!$C$2:$X$145,17,FALSE)=0,"Mrs",VLOOKUP(B76,MEMBERS!$C$2:$X$145,18,FALSE))</f>
        <v>Arthur</v>
      </c>
      <c r="B76" s="428" t="s">
        <v>658</v>
      </c>
      <c r="C76" s="388"/>
      <c r="D76" s="438" t="str">
        <f>VLOOKUP(B76,MEMBERS!$U$3:$Y$98,5,FALSE)</f>
        <v>07557027210</v>
      </c>
    </row>
    <row r="77" spans="1:9" x14ac:dyDescent="0.2">
      <c r="A77" s="441" t="e">
        <f>IF(VLOOKUP(B77,MEMBERS!$C$2:$X$145,17,FALSE)=0,"Mrs",VLOOKUP(B77,MEMBERS!$C$2:$X$145,18,FALSE))</f>
        <v>#N/A</v>
      </c>
      <c r="B77" s="442" t="s">
        <v>498</v>
      </c>
      <c r="C77" s="443"/>
      <c r="D77" s="444" t="e">
        <f>VLOOKUP(B77,MEMBERS!$U$3:$Y$98,5,FALSE)</f>
        <v>#N/A</v>
      </c>
    </row>
    <row r="78" spans="1:9" x14ac:dyDescent="0.2">
      <c r="A78" s="379" t="str">
        <f>IF(VLOOKUP(B78,MEMBERS!$C$2:$X$145,17,FALSE)=0,"Mrs",VLOOKUP(B78,MEMBERS!$C$2:$X$145,18,FALSE))</f>
        <v>Peter</v>
      </c>
      <c r="B78" s="428" t="s">
        <v>314</v>
      </c>
      <c r="C78" s="388"/>
      <c r="D78" s="438" t="str">
        <f>VLOOKUP(B78,MEMBERS!$U$3:$Y$98,5,FALSE)</f>
        <v>423 693</v>
      </c>
    </row>
    <row r="79" spans="1:9" x14ac:dyDescent="0.2">
      <c r="A79" s="379" t="str">
        <f>IF(VLOOKUP(B79,MEMBERS!$C$2:$X$145,17,FALSE)=0,"Mrs",VLOOKUP(B79,MEMBERS!$C$2:$X$145,18,FALSE))</f>
        <v>Colin</v>
      </c>
      <c r="B79" s="428" t="s">
        <v>477</v>
      </c>
      <c r="C79" s="388"/>
      <c r="D79" s="438" t="str">
        <f>VLOOKUP(B79,MEMBERS!$U$3:$Y$98,5,FALSE)</f>
        <v>423 390</v>
      </c>
    </row>
    <row r="80" spans="1:9" x14ac:dyDescent="0.2">
      <c r="A80" s="379" t="str">
        <f>IF(VLOOKUP(B80,MEMBERS!$C$2:$X$145,17,FALSE)=0,"Mrs",VLOOKUP(B80,MEMBERS!$C$2:$X$145,18,FALSE))</f>
        <v>John</v>
      </c>
      <c r="B80" s="428" t="s">
        <v>914</v>
      </c>
      <c r="C80" s="388"/>
      <c r="D80" s="438" t="s">
        <v>917</v>
      </c>
    </row>
    <row r="81" spans="1:4" x14ac:dyDescent="0.2">
      <c r="A81" s="379"/>
      <c r="B81" s="427"/>
      <c r="C81" s="427"/>
      <c r="D81" s="438"/>
    </row>
    <row r="82" spans="1:4" x14ac:dyDescent="0.2">
      <c r="A82" s="379"/>
      <c r="B82" s="427"/>
      <c r="C82" s="427"/>
      <c r="D82" s="438"/>
    </row>
    <row r="83" spans="1:4" x14ac:dyDescent="0.2">
      <c r="A83" s="379"/>
      <c r="B83" s="427"/>
      <c r="C83" s="427"/>
      <c r="D83" s="438"/>
    </row>
  </sheetData>
  <sheetProtection password="C735" sheet="1" objects="1" scenarios="1"/>
  <conditionalFormatting sqref="C1:E1">
    <cfRule type="expression" dxfId="301" priority="5">
      <formula>$D$1&lt;&gt;""</formula>
    </cfRule>
  </conditionalFormatting>
  <pageMargins left="0.82677165354330717" right="1.49" top="0.74803149606299213" bottom="0.74803149606299213" header="0.31496062992125984" footer="0.31496062992125984"/>
  <pageSetup paperSize="9" scale="60" orientation="portrait" horizontalDpi="4294967293" r:id="rId12"/>
  <headerFooter>
    <oddHeader>&amp;C&amp;"Arial,Bold"&amp;18Hereward Probus Emergency Listing &amp;D</oddHeader>
  </headerFooter>
  <ignoredErrors>
    <ignoredError sqref="I34"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45"/>
  <sheetViews>
    <sheetView zoomScale="130" zoomScaleNormal="130" workbookViewId="0">
      <pane ySplit="2" topLeftCell="A132" activePane="bottomLeft" state="frozen"/>
      <selection activeCell="I7" sqref="I7"/>
      <selection pane="bottomLeft" activeCell="D18" sqref="D18"/>
    </sheetView>
  </sheetViews>
  <sheetFormatPr defaultRowHeight="12.75" x14ac:dyDescent="0.2"/>
  <cols>
    <col min="1" max="1" width="26.7109375" style="14" bestFit="1" customWidth="1"/>
    <col min="2" max="2" width="8.85546875" style="91"/>
    <col min="3" max="3" width="13.28515625" customWidth="1"/>
    <col min="4" max="4" width="18.140625" style="40" customWidth="1"/>
    <col min="5" max="5" width="15.28515625" bestFit="1" customWidth="1"/>
    <col min="6" max="6" width="11" customWidth="1"/>
    <col min="7" max="7" width="10.140625" style="24" customWidth="1"/>
    <col min="8" max="8" width="9.7109375" customWidth="1"/>
    <col min="9" max="9" width="10.5703125" customWidth="1"/>
    <col min="12" max="12" width="8.5703125" customWidth="1"/>
    <col min="13" max="13" width="17.140625" style="150" customWidth="1"/>
    <col min="14" max="14" width="12.7109375" bestFit="1" customWidth="1"/>
    <col min="15" max="15" width="12.42578125" bestFit="1" customWidth="1"/>
    <col min="16" max="16" width="14.140625" customWidth="1"/>
    <col min="17" max="17" width="18.85546875" style="249" customWidth="1"/>
    <col min="18" max="18" width="10.42578125" customWidth="1"/>
    <col min="19" max="19" width="22.5703125" customWidth="1"/>
    <col min="20" max="74" width="16.85546875" customWidth="1"/>
    <col min="75" max="75" width="11.85546875" bestFit="1" customWidth="1"/>
    <col min="76" max="76" width="7.7109375" customWidth="1"/>
    <col min="77" max="77" width="10.85546875" bestFit="1" customWidth="1"/>
    <col min="78" max="78" width="11.7109375" bestFit="1" customWidth="1"/>
    <col min="79" max="79" width="10.85546875" bestFit="1" customWidth="1"/>
    <col min="80" max="80" width="7.28515625" customWidth="1"/>
    <col min="81" max="81" width="8.7109375" customWidth="1"/>
    <col min="82" max="82" width="9.85546875" bestFit="1" customWidth="1"/>
    <col min="83" max="83" width="12" bestFit="1" customWidth="1"/>
    <col min="84" max="84" width="13" bestFit="1" customWidth="1"/>
    <col min="85" max="85" width="16.28515625" bestFit="1" customWidth="1"/>
    <col min="86" max="86" width="9.28515625" bestFit="1" customWidth="1"/>
    <col min="87" max="87" width="10.5703125" bestFit="1" customWidth="1"/>
    <col min="88" max="88" width="7.42578125" customWidth="1"/>
    <col min="89" max="89" width="10.5703125" bestFit="1" customWidth="1"/>
    <col min="90" max="90" width="10.85546875" bestFit="1" customWidth="1"/>
    <col min="91" max="91" width="13.85546875" bestFit="1" customWidth="1"/>
    <col min="92" max="92" width="8.5703125" customWidth="1"/>
    <col min="93" max="93" width="11.5703125" bestFit="1" customWidth="1"/>
    <col min="94" max="94" width="7.42578125" customWidth="1"/>
    <col min="95" max="95" width="10.5703125" bestFit="1" customWidth="1"/>
    <col min="96" max="97" width="9.85546875" bestFit="1" customWidth="1"/>
    <col min="98" max="98" width="9.28515625" bestFit="1" customWidth="1"/>
    <col min="99" max="101" width="13.140625" bestFit="1" customWidth="1"/>
    <col min="102" max="102" width="14.5703125" bestFit="1" customWidth="1"/>
    <col min="103" max="103" width="13" bestFit="1" customWidth="1"/>
    <col min="104" max="104" width="13.85546875" bestFit="1" customWidth="1"/>
    <col min="105" max="106" width="11.42578125" bestFit="1" customWidth="1"/>
    <col min="107" max="107" width="14.5703125" bestFit="1" customWidth="1"/>
    <col min="108" max="108" width="13" bestFit="1" customWidth="1"/>
    <col min="109" max="109" width="11.28515625" bestFit="1" customWidth="1"/>
    <col min="110" max="111" width="12.140625" bestFit="1" customWidth="1"/>
    <col min="112" max="112" width="10.5703125" bestFit="1" customWidth="1"/>
    <col min="113" max="114" width="8.5703125" customWidth="1"/>
    <col min="115" max="115" width="11.5703125" bestFit="1" customWidth="1"/>
    <col min="116" max="116" width="9.28515625" bestFit="1" customWidth="1"/>
    <col min="117" max="117" width="12" bestFit="1" customWidth="1"/>
    <col min="118" max="118" width="10.85546875" bestFit="1" customWidth="1"/>
    <col min="119" max="119" width="11" bestFit="1" customWidth="1"/>
    <col min="120" max="120" width="14.42578125" bestFit="1" customWidth="1"/>
    <col min="121" max="121" width="17.85546875" bestFit="1" customWidth="1"/>
    <col min="122" max="124" width="13" bestFit="1" customWidth="1"/>
    <col min="125" max="125" width="13.28515625" bestFit="1" customWidth="1"/>
    <col min="126" max="126" width="8.28515625" customWidth="1"/>
    <col min="127" max="127" width="11.42578125" bestFit="1" customWidth="1"/>
    <col min="128" max="129" width="10" bestFit="1" customWidth="1"/>
    <col min="130" max="130" width="13.28515625" bestFit="1" customWidth="1"/>
    <col min="131" max="131" width="10.85546875" bestFit="1" customWidth="1"/>
    <col min="132" max="132" width="9.7109375" bestFit="1" customWidth="1"/>
    <col min="133" max="133" width="12.140625" bestFit="1" customWidth="1"/>
    <col min="134" max="134" width="15.28515625" bestFit="1" customWidth="1"/>
    <col min="135" max="136" width="8.85546875" customWidth="1"/>
    <col min="137" max="137" width="12" bestFit="1" customWidth="1"/>
    <col min="138" max="138" width="13.7109375" bestFit="1" customWidth="1"/>
    <col min="139" max="139" width="10.7109375" bestFit="1" customWidth="1"/>
    <col min="140" max="140" width="8.5703125" customWidth="1"/>
    <col min="141" max="141" width="11.7109375" bestFit="1" customWidth="1"/>
    <col min="142" max="142" width="9.5703125" bestFit="1" customWidth="1"/>
    <col min="143" max="143" width="12.7109375" bestFit="1" customWidth="1"/>
    <col min="144" max="144" width="11" bestFit="1" customWidth="1"/>
    <col min="145" max="145" width="10.5703125" bestFit="1" customWidth="1"/>
    <col min="146" max="146" width="11.140625" bestFit="1" customWidth="1"/>
    <col min="147" max="147" width="14.42578125" bestFit="1" customWidth="1"/>
    <col min="148" max="148" width="9.28515625" bestFit="1" customWidth="1"/>
    <col min="149" max="149" width="12.28515625" bestFit="1" customWidth="1"/>
    <col min="150" max="150" width="11.85546875" bestFit="1" customWidth="1"/>
  </cols>
  <sheetData>
    <row r="1" spans="1:9" x14ac:dyDescent="0.2">
      <c r="A1" s="280" t="str">
        <f>IF(C1=MEMBERS!B1,"","CHECK FOR MISSING ENTRIES")</f>
        <v/>
      </c>
      <c r="B1" s="54"/>
      <c r="C1" s="97">
        <f>MEMBERS!B1</f>
        <v>57</v>
      </c>
      <c r="D1" s="31">
        <f>COUNTA(D3:D70)</f>
        <v>6</v>
      </c>
      <c r="E1" s="31">
        <f>COUNTA(E3:E71)</f>
        <v>0</v>
      </c>
      <c r="F1" s="31">
        <f>COUNTA(F3:F59)</f>
        <v>0</v>
      </c>
      <c r="G1" s="31">
        <f>COUNTA(G3:G76)</f>
        <v>0</v>
      </c>
      <c r="H1" s="31">
        <f>COUNTA(H3:H59)</f>
        <v>0</v>
      </c>
      <c r="I1" s="31">
        <f>COUNTA(I3:I59)</f>
        <v>0</v>
      </c>
    </row>
    <row r="2" spans="1:9" ht="24.75" thickBot="1" x14ac:dyDescent="0.25">
      <c r="A2" s="135" t="s">
        <v>124</v>
      </c>
      <c r="B2" s="353" t="s">
        <v>43</v>
      </c>
      <c r="C2" s="354"/>
      <c r="D2" s="115" t="s">
        <v>127</v>
      </c>
      <c r="E2" s="61" t="s">
        <v>128</v>
      </c>
      <c r="F2" s="61" t="s">
        <v>42</v>
      </c>
      <c r="G2" s="149" t="s">
        <v>447</v>
      </c>
      <c r="H2" s="61" t="s">
        <v>460</v>
      </c>
      <c r="I2" s="61" t="s">
        <v>461</v>
      </c>
    </row>
    <row r="3" spans="1:9" x14ac:dyDescent="0.2">
      <c r="A3" s="136">
        <f>MEMBERS!P3</f>
        <v>0</v>
      </c>
      <c r="B3" s="62" t="s">
        <v>63</v>
      </c>
      <c r="C3" s="9" t="str">
        <f>MEMBERS!C3</f>
        <v>BARKER</v>
      </c>
      <c r="D3" s="32"/>
      <c r="E3" s="24"/>
      <c r="F3" s="24"/>
      <c r="H3" s="24"/>
      <c r="I3" s="24"/>
    </row>
    <row r="4" spans="1:9" x14ac:dyDescent="0.2">
      <c r="A4" s="136">
        <f>MEMBERS!P4</f>
        <v>0</v>
      </c>
      <c r="B4" s="62" t="s">
        <v>865</v>
      </c>
      <c r="C4" s="9" t="str">
        <f>MEMBERS!C4</f>
        <v>BILLITT</v>
      </c>
      <c r="D4" s="32"/>
      <c r="E4" s="24"/>
      <c r="F4" s="24"/>
      <c r="H4" s="24"/>
      <c r="I4" s="24"/>
    </row>
    <row r="5" spans="1:9" x14ac:dyDescent="0.2">
      <c r="A5" s="136">
        <f>MEMBERS!P5</f>
        <v>0</v>
      </c>
      <c r="B5" s="62" t="s">
        <v>66</v>
      </c>
      <c r="C5" s="9" t="str">
        <f>MEMBERS!C5</f>
        <v>BLADON</v>
      </c>
      <c r="D5" s="32"/>
      <c r="E5" s="24"/>
      <c r="F5" s="24"/>
      <c r="H5" s="24"/>
      <c r="I5" s="24"/>
    </row>
    <row r="6" spans="1:9" x14ac:dyDescent="0.2">
      <c r="A6" s="136">
        <f>MEMBERS!P6</f>
        <v>0</v>
      </c>
      <c r="B6" s="62" t="s">
        <v>888</v>
      </c>
      <c r="C6" s="9" t="str">
        <f>MEMBERS!C6</f>
        <v>BOOTHMAN</v>
      </c>
      <c r="D6" s="32"/>
      <c r="E6" s="24"/>
      <c r="F6" s="24"/>
      <c r="H6" s="24"/>
      <c r="I6" s="24"/>
    </row>
    <row r="7" spans="1:9" x14ac:dyDescent="0.2">
      <c r="A7" s="136" t="s">
        <v>1155</v>
      </c>
      <c r="B7" s="62" t="s">
        <v>818</v>
      </c>
      <c r="C7" s="9" t="str">
        <f>MEMBERS!C7</f>
        <v>BRAID</v>
      </c>
      <c r="D7" s="334" t="s">
        <v>1632</v>
      </c>
      <c r="E7" s="24"/>
      <c r="F7" s="24"/>
      <c r="H7" s="24"/>
      <c r="I7" s="24"/>
    </row>
    <row r="8" spans="1:9" x14ac:dyDescent="0.2">
      <c r="A8" s="136" t="s">
        <v>1155</v>
      </c>
      <c r="B8" s="62" t="s">
        <v>69</v>
      </c>
      <c r="C8" s="9" t="str">
        <f>MEMBERS!C8</f>
        <v>BRYCE</v>
      </c>
      <c r="D8" s="32" t="s">
        <v>1632</v>
      </c>
      <c r="E8" s="24"/>
      <c r="F8" s="24"/>
      <c r="H8" s="24"/>
      <c r="I8" s="24"/>
    </row>
    <row r="9" spans="1:9" x14ac:dyDescent="0.2">
      <c r="A9" s="136">
        <f>MEMBERS!P9</f>
        <v>0</v>
      </c>
      <c r="B9" s="62" t="s">
        <v>70</v>
      </c>
      <c r="C9" s="9" t="str">
        <f>MEMBERS!C9</f>
        <v>BURTON</v>
      </c>
      <c r="D9" s="32"/>
      <c r="E9" s="24"/>
      <c r="F9" s="24"/>
      <c r="H9" s="24"/>
      <c r="I9" s="24"/>
    </row>
    <row r="10" spans="1:9" x14ac:dyDescent="0.2">
      <c r="A10" s="136">
        <f>MEMBERS!P10</f>
        <v>0</v>
      </c>
      <c r="B10" s="62" t="s">
        <v>910</v>
      </c>
      <c r="C10" s="9" t="str">
        <f>MEMBERS!C10</f>
        <v>CLARK</v>
      </c>
      <c r="D10" s="32"/>
      <c r="E10" s="24"/>
      <c r="F10" s="24"/>
      <c r="H10" s="24"/>
      <c r="I10" s="24"/>
    </row>
    <row r="11" spans="1:9" x14ac:dyDescent="0.2">
      <c r="A11" s="136">
        <f>MEMBERS!P11</f>
        <v>0</v>
      </c>
      <c r="B11" s="62" t="s">
        <v>74</v>
      </c>
      <c r="C11" s="9" t="str">
        <f>MEMBERS!C11</f>
        <v>COATES</v>
      </c>
      <c r="D11" s="32"/>
      <c r="E11" s="24"/>
      <c r="F11" s="24"/>
      <c r="H11" s="24"/>
      <c r="I11" s="24"/>
    </row>
    <row r="12" spans="1:9" x14ac:dyDescent="0.2">
      <c r="A12" s="136">
        <f>MEMBERS!P12</f>
        <v>0</v>
      </c>
      <c r="B12" s="62" t="s">
        <v>467</v>
      </c>
      <c r="C12" s="9" t="str">
        <f>MEMBERS!C12</f>
        <v>COLLEY</v>
      </c>
      <c r="D12" s="32"/>
      <c r="E12" s="24"/>
      <c r="F12" s="24"/>
      <c r="H12" s="24"/>
      <c r="I12" s="24"/>
    </row>
    <row r="13" spans="1:9" x14ac:dyDescent="0.2">
      <c r="A13" s="136">
        <f>MEMBERS!P13</f>
        <v>0</v>
      </c>
      <c r="B13" s="62" t="s">
        <v>76</v>
      </c>
      <c r="C13" s="9" t="str">
        <f>MEMBERS!C13</f>
        <v>COLLINS</v>
      </c>
      <c r="D13" s="32"/>
      <c r="E13" s="24"/>
      <c r="F13" s="24"/>
      <c r="H13" s="24"/>
      <c r="I13" s="24"/>
    </row>
    <row r="14" spans="1:9" x14ac:dyDescent="0.2">
      <c r="A14" s="136">
        <f>MEMBERS!P14</f>
        <v>0</v>
      </c>
      <c r="B14" s="62" t="s">
        <v>77</v>
      </c>
      <c r="C14" s="9" t="str">
        <f>MEMBERS!C14</f>
        <v>COLYER</v>
      </c>
      <c r="D14" s="32"/>
      <c r="E14" s="24"/>
      <c r="F14" s="24"/>
      <c r="H14" s="24"/>
      <c r="I14" s="24"/>
    </row>
    <row r="15" spans="1:9" x14ac:dyDescent="0.2">
      <c r="A15" s="136">
        <f>MEMBERS!P15</f>
        <v>0</v>
      </c>
      <c r="B15" s="62" t="s">
        <v>660</v>
      </c>
      <c r="C15" s="9" t="str">
        <f>MEMBERS!C15</f>
        <v>COOPER</v>
      </c>
      <c r="D15" s="32"/>
      <c r="E15" s="24"/>
      <c r="F15" s="24"/>
      <c r="H15" s="24"/>
      <c r="I15" s="24"/>
    </row>
    <row r="16" spans="1:9" x14ac:dyDescent="0.2">
      <c r="A16" s="136">
        <f>MEMBERS!P16</f>
        <v>0</v>
      </c>
      <c r="B16" s="62" t="s">
        <v>69</v>
      </c>
      <c r="C16" s="9" t="str">
        <f>MEMBERS!C16</f>
        <v>CORNER</v>
      </c>
      <c r="D16" s="32"/>
      <c r="E16" s="24"/>
      <c r="F16" s="24"/>
      <c r="H16" s="24"/>
      <c r="I16" s="24"/>
    </row>
    <row r="17" spans="1:9" x14ac:dyDescent="0.2">
      <c r="A17" s="136">
        <f>MEMBERS!P17</f>
        <v>0</v>
      </c>
      <c r="B17" s="62" t="s">
        <v>79</v>
      </c>
      <c r="C17" s="9" t="str">
        <f>MEMBERS!C17</f>
        <v>CORPE</v>
      </c>
      <c r="D17" s="32" t="s">
        <v>1701</v>
      </c>
      <c r="E17" s="24"/>
      <c r="F17" s="24"/>
      <c r="H17" s="24"/>
      <c r="I17" s="24"/>
    </row>
    <row r="18" spans="1:9" x14ac:dyDescent="0.2">
      <c r="A18" s="136">
        <f>MEMBERS!P18</f>
        <v>0</v>
      </c>
      <c r="B18" s="62" t="s">
        <v>80</v>
      </c>
      <c r="C18" s="9" t="str">
        <f>MEMBERS!C18</f>
        <v>CROSBY</v>
      </c>
      <c r="D18" s="32"/>
      <c r="E18" s="24"/>
      <c r="F18" s="24"/>
      <c r="H18" s="24"/>
      <c r="I18" s="24"/>
    </row>
    <row r="19" spans="1:9" x14ac:dyDescent="0.2">
      <c r="A19" s="136">
        <f>MEMBERS!P19</f>
        <v>0</v>
      </c>
      <c r="B19" s="62" t="s">
        <v>82</v>
      </c>
      <c r="C19" s="9" t="str">
        <f>MEMBERS!C19</f>
        <v>CURRANT</v>
      </c>
      <c r="D19" s="32"/>
      <c r="E19" s="24"/>
      <c r="F19" s="24"/>
      <c r="H19" s="24"/>
      <c r="I19" s="24"/>
    </row>
    <row r="20" spans="1:9" x14ac:dyDescent="0.2">
      <c r="A20" s="136">
        <f>MEMBERS!P20</f>
        <v>0</v>
      </c>
      <c r="B20" s="62" t="s">
        <v>83</v>
      </c>
      <c r="C20" s="9" t="str">
        <f>MEMBERS!C20</f>
        <v>DAY</v>
      </c>
      <c r="D20" s="32"/>
      <c r="E20" s="24"/>
      <c r="F20" s="24"/>
      <c r="H20" s="24"/>
      <c r="I20" s="24"/>
    </row>
    <row r="21" spans="1:9" x14ac:dyDescent="0.2">
      <c r="A21" s="136">
        <f>MEMBERS!P21</f>
        <v>0</v>
      </c>
      <c r="B21" s="62" t="s">
        <v>85</v>
      </c>
      <c r="C21" s="9" t="str">
        <f>MEMBERS!C21</f>
        <v>DERRY</v>
      </c>
      <c r="D21" s="32"/>
      <c r="E21" s="24"/>
      <c r="F21" s="24"/>
      <c r="H21" s="24"/>
      <c r="I21" s="24"/>
    </row>
    <row r="22" spans="1:9" x14ac:dyDescent="0.2">
      <c r="A22" s="136">
        <f>MEMBERS!P22</f>
        <v>0</v>
      </c>
      <c r="B22" s="62" t="s">
        <v>69</v>
      </c>
      <c r="C22" s="9" t="str">
        <f>MEMBERS!C22</f>
        <v>EDEN</v>
      </c>
      <c r="D22" s="32"/>
      <c r="E22" s="24"/>
      <c r="F22" s="24"/>
      <c r="H22" s="24"/>
      <c r="I22" s="24"/>
    </row>
    <row r="23" spans="1:9" x14ac:dyDescent="0.2">
      <c r="A23" s="136">
        <v>0</v>
      </c>
      <c r="B23" s="62" t="s">
        <v>85</v>
      </c>
      <c r="C23" s="9" t="str">
        <f>MEMBERS!C23</f>
        <v>FARMER</v>
      </c>
      <c r="D23" s="32"/>
      <c r="E23" s="24"/>
      <c r="F23" s="24"/>
      <c r="H23" s="24"/>
      <c r="I23" s="24"/>
    </row>
    <row r="24" spans="1:9" x14ac:dyDescent="0.2">
      <c r="A24" s="136">
        <f>MEMBERS!P24</f>
        <v>0</v>
      </c>
      <c r="B24" s="62" t="s">
        <v>89</v>
      </c>
      <c r="C24" s="9" t="str">
        <f>MEMBERS!C24</f>
        <v>FISHER</v>
      </c>
      <c r="D24" s="32"/>
      <c r="E24" s="24"/>
      <c r="F24" s="24"/>
      <c r="H24" s="24"/>
      <c r="I24" s="24"/>
    </row>
    <row r="25" spans="1:9" x14ac:dyDescent="0.2">
      <c r="A25" s="136">
        <f>MEMBERS!P25</f>
        <v>0</v>
      </c>
      <c r="B25" s="62" t="s">
        <v>474</v>
      </c>
      <c r="C25" s="9" t="str">
        <f>MEMBERS!C25</f>
        <v>FORBAT</v>
      </c>
      <c r="D25" s="32"/>
      <c r="E25" s="24"/>
      <c r="F25" s="24"/>
      <c r="H25" s="24"/>
      <c r="I25" s="24"/>
    </row>
    <row r="26" spans="1:9" x14ac:dyDescent="0.2">
      <c r="A26" s="136">
        <f>MEMBERS!P26</f>
        <v>0</v>
      </c>
      <c r="B26" s="62" t="s">
        <v>770</v>
      </c>
      <c r="C26" s="9" t="str">
        <f>MEMBERS!C26</f>
        <v>GARRETT</v>
      </c>
      <c r="D26" s="32"/>
      <c r="E26" s="24"/>
      <c r="F26" s="24"/>
      <c r="H26" s="24"/>
      <c r="I26" s="24"/>
    </row>
    <row r="27" spans="1:9" x14ac:dyDescent="0.2">
      <c r="A27" s="136">
        <v>0</v>
      </c>
      <c r="B27" s="62" t="s">
        <v>1486</v>
      </c>
      <c r="C27" s="9" t="str">
        <f>MEMBERS!C27</f>
        <v>GREGORY</v>
      </c>
      <c r="D27" s="32"/>
      <c r="E27" s="24"/>
      <c r="F27" s="24"/>
      <c r="H27" s="24"/>
      <c r="I27" s="24"/>
    </row>
    <row r="28" spans="1:9" x14ac:dyDescent="0.2">
      <c r="A28" s="136">
        <f>MEMBERS!P28</f>
        <v>0</v>
      </c>
      <c r="B28" s="62" t="s">
        <v>70</v>
      </c>
      <c r="C28" s="9" t="str">
        <f>MEMBERS!C28</f>
        <v>HALL</v>
      </c>
      <c r="D28" s="32"/>
      <c r="E28" s="24"/>
      <c r="F28" s="24"/>
      <c r="H28" s="24"/>
      <c r="I28" s="24"/>
    </row>
    <row r="29" spans="1:9" x14ac:dyDescent="0.2">
      <c r="A29" s="136">
        <f>MEMBERS!P29</f>
        <v>0</v>
      </c>
      <c r="B29" s="62" t="s">
        <v>94</v>
      </c>
      <c r="C29" s="9" t="str">
        <f>MEMBERS!C29</f>
        <v>HILL</v>
      </c>
      <c r="D29" s="32"/>
      <c r="E29" s="24"/>
      <c r="F29" s="24"/>
      <c r="H29" s="24"/>
      <c r="I29" s="24"/>
    </row>
    <row r="30" spans="1:9" x14ac:dyDescent="0.2">
      <c r="A30" s="136">
        <f>MEMBERS!P30</f>
        <v>0</v>
      </c>
      <c r="B30" s="62" t="s">
        <v>96</v>
      </c>
      <c r="C30" s="9" t="str">
        <f>MEMBERS!C30</f>
        <v>HORN</v>
      </c>
      <c r="D30" s="32"/>
      <c r="E30" s="24"/>
      <c r="F30" s="24"/>
      <c r="H30" s="24"/>
      <c r="I30" s="24"/>
    </row>
    <row r="31" spans="1:9" x14ac:dyDescent="0.2">
      <c r="A31" s="136">
        <f>MEMBERS!P31</f>
        <v>0</v>
      </c>
      <c r="B31" s="62" t="s">
        <v>79</v>
      </c>
      <c r="C31" s="9" t="str">
        <f>MEMBERS!C31</f>
        <v>HUBBERT</v>
      </c>
      <c r="D31" s="32"/>
      <c r="E31" s="24"/>
      <c r="F31" s="24"/>
      <c r="H31" s="24"/>
      <c r="I31" s="24"/>
    </row>
    <row r="32" spans="1:9" x14ac:dyDescent="0.2">
      <c r="A32" s="136">
        <f>MEMBERS!P32</f>
        <v>0</v>
      </c>
      <c r="B32" s="62" t="s">
        <v>98</v>
      </c>
      <c r="C32" s="9" t="str">
        <f>MEMBERS!C32</f>
        <v>HYDES</v>
      </c>
      <c r="D32" s="32"/>
      <c r="E32" s="24"/>
      <c r="F32" s="24"/>
      <c r="H32" s="24"/>
      <c r="I32" s="24"/>
    </row>
    <row r="33" spans="1:9" x14ac:dyDescent="0.2">
      <c r="A33" s="136">
        <v>0</v>
      </c>
      <c r="B33" s="62" t="s">
        <v>76</v>
      </c>
      <c r="C33" s="9" t="s">
        <v>1544</v>
      </c>
      <c r="D33" s="32"/>
      <c r="E33" s="24"/>
      <c r="F33" s="24"/>
      <c r="H33" s="24"/>
      <c r="I33" s="24"/>
    </row>
    <row r="34" spans="1:9" x14ac:dyDescent="0.2">
      <c r="A34" s="136">
        <f>MEMBERS!P34</f>
        <v>0</v>
      </c>
      <c r="B34" s="62" t="s">
        <v>79</v>
      </c>
      <c r="C34" s="9" t="str">
        <f>MEMBERS!C34</f>
        <v>JENKINS</v>
      </c>
      <c r="D34" s="32"/>
      <c r="E34" s="24"/>
      <c r="F34" s="24"/>
      <c r="H34" s="24"/>
      <c r="I34" s="24"/>
    </row>
    <row r="35" spans="1:9" x14ac:dyDescent="0.2">
      <c r="A35" s="136">
        <f>MEMBERS!P35</f>
        <v>0</v>
      </c>
      <c r="B35" s="62" t="s">
        <v>100</v>
      </c>
      <c r="C35" s="9" t="str">
        <f>MEMBERS!C35</f>
        <v>JOHNS</v>
      </c>
      <c r="D35" s="32"/>
      <c r="E35" s="24"/>
      <c r="F35" s="24"/>
      <c r="H35" s="24"/>
      <c r="I35" s="24"/>
    </row>
    <row r="36" spans="1:9" x14ac:dyDescent="0.2">
      <c r="A36" s="136">
        <f>MEMBERS!P36</f>
        <v>0</v>
      </c>
      <c r="B36" s="62" t="s">
        <v>85</v>
      </c>
      <c r="C36" s="9" t="str">
        <f>MEMBERS!C36</f>
        <v>JONES</v>
      </c>
      <c r="D36" s="32"/>
      <c r="E36" s="24"/>
      <c r="F36" s="24"/>
      <c r="H36" s="24"/>
      <c r="I36" s="24"/>
    </row>
    <row r="37" spans="1:9" x14ac:dyDescent="0.2">
      <c r="A37" s="136">
        <f>MEMBERS!P37</f>
        <v>0</v>
      </c>
      <c r="B37" s="62" t="s">
        <v>103</v>
      </c>
      <c r="C37" s="9" t="str">
        <f>MEMBERS!C37</f>
        <v>KELBY</v>
      </c>
      <c r="D37" s="32"/>
      <c r="E37" s="24"/>
      <c r="F37" s="24"/>
      <c r="H37" s="24"/>
      <c r="I37" s="24"/>
    </row>
    <row r="38" spans="1:9" x14ac:dyDescent="0.2">
      <c r="A38" s="136">
        <f>MEMBERS!P38</f>
        <v>0</v>
      </c>
      <c r="B38" s="62" t="s">
        <v>105</v>
      </c>
      <c r="C38" s="9" t="str">
        <f>MEMBERS!C38</f>
        <v>KITCHENER</v>
      </c>
      <c r="D38" s="32"/>
      <c r="E38" s="24"/>
      <c r="F38" s="24"/>
      <c r="H38" s="24"/>
      <c r="I38" s="24"/>
    </row>
    <row r="39" spans="1:9" x14ac:dyDescent="0.2">
      <c r="A39" s="136">
        <f>MEMBERS!P39</f>
        <v>0</v>
      </c>
      <c r="B39" s="62" t="s">
        <v>59</v>
      </c>
      <c r="C39" s="9" t="str">
        <f>MEMBERS!C39</f>
        <v>LAZENBY</v>
      </c>
      <c r="D39" s="32"/>
      <c r="E39" s="24"/>
      <c r="F39" s="24"/>
      <c r="H39" s="24"/>
      <c r="I39" s="24"/>
    </row>
    <row r="40" spans="1:9" x14ac:dyDescent="0.2">
      <c r="A40" s="136">
        <f>MEMBERS!P40</f>
        <v>0</v>
      </c>
      <c r="B40" s="62" t="s">
        <v>657</v>
      </c>
      <c r="C40" s="9" t="str">
        <f>MEMBERS!C40</f>
        <v>LIGHTFOOT</v>
      </c>
      <c r="D40" s="32"/>
      <c r="E40" s="24"/>
      <c r="F40" s="24"/>
      <c r="H40" s="24"/>
      <c r="I40" s="24"/>
    </row>
    <row r="41" spans="1:9" x14ac:dyDescent="0.2">
      <c r="A41" s="136">
        <f>MEMBERS!P41</f>
        <v>0</v>
      </c>
      <c r="B41" s="62" t="s">
        <v>69</v>
      </c>
      <c r="C41" s="9" t="str">
        <f>MEMBERS!C41</f>
        <v>MACMILLAN</v>
      </c>
      <c r="D41" s="32"/>
      <c r="E41" s="24"/>
      <c r="F41" s="24"/>
      <c r="H41" s="24"/>
      <c r="I41" s="24"/>
    </row>
    <row r="42" spans="1:9" x14ac:dyDescent="0.2">
      <c r="A42" s="136">
        <f>MEMBERS!P42</f>
        <v>0</v>
      </c>
      <c r="B42" s="62" t="s">
        <v>345</v>
      </c>
      <c r="C42" s="9" t="str">
        <f>MEMBERS!C42</f>
        <v>MIDDLETON</v>
      </c>
      <c r="D42" s="32"/>
      <c r="E42" s="24"/>
      <c r="F42" s="24"/>
      <c r="H42" s="24"/>
      <c r="I42" s="24"/>
    </row>
    <row r="43" spans="1:9" x14ac:dyDescent="0.2">
      <c r="A43" s="136">
        <v>0</v>
      </c>
      <c r="B43" s="62" t="s">
        <v>64</v>
      </c>
      <c r="C43" s="9" t="str">
        <f>MEMBERS!C43</f>
        <v>PAGE</v>
      </c>
      <c r="D43" s="32"/>
      <c r="E43" s="24"/>
      <c r="F43" s="24"/>
      <c r="H43" s="24"/>
      <c r="I43" s="24"/>
    </row>
    <row r="44" spans="1:9" x14ac:dyDescent="0.2">
      <c r="A44" s="136">
        <f>MEMBERS!P44</f>
        <v>0</v>
      </c>
      <c r="B44" s="62" t="s">
        <v>1361</v>
      </c>
      <c r="C44" s="9" t="str">
        <f>MEMBERS!C44</f>
        <v>PEACOCK</v>
      </c>
      <c r="D44" s="32"/>
      <c r="E44" s="24"/>
      <c r="F44" s="24"/>
      <c r="H44" s="24"/>
      <c r="I44" s="24"/>
    </row>
    <row r="45" spans="1:9" x14ac:dyDescent="0.2">
      <c r="A45" s="136">
        <f>MEMBERS!P45</f>
        <v>0</v>
      </c>
      <c r="B45" s="62" t="s">
        <v>109</v>
      </c>
      <c r="C45" s="9" t="str">
        <f>MEMBERS!C45</f>
        <v>PEARSON</v>
      </c>
      <c r="D45" s="32"/>
      <c r="E45" s="24"/>
      <c r="F45" s="24"/>
      <c r="H45" s="24"/>
      <c r="I45" s="24"/>
    </row>
    <row r="46" spans="1:9" x14ac:dyDescent="0.2">
      <c r="A46" s="136">
        <f>MEMBERS!P46</f>
        <v>0</v>
      </c>
      <c r="B46" s="62" t="s">
        <v>349</v>
      </c>
      <c r="C46" s="9" t="str">
        <f>MEMBERS!C46</f>
        <v>PICKETT</v>
      </c>
      <c r="D46" s="32" t="s">
        <v>1679</v>
      </c>
      <c r="E46" s="24"/>
      <c r="F46" s="24"/>
      <c r="H46" s="24"/>
      <c r="I46" s="24"/>
    </row>
    <row r="47" spans="1:9" x14ac:dyDescent="0.2">
      <c r="A47" s="136">
        <f>MEMBERS!P47</f>
        <v>0</v>
      </c>
      <c r="B47" s="62" t="s">
        <v>59</v>
      </c>
      <c r="C47" s="9" t="str">
        <f>MEMBERS!C47</f>
        <v>RYLOTT</v>
      </c>
      <c r="D47" s="32"/>
      <c r="E47" s="24"/>
      <c r="F47" s="24"/>
      <c r="H47" s="24"/>
      <c r="I47" s="24"/>
    </row>
    <row r="48" spans="1:9" x14ac:dyDescent="0.2">
      <c r="A48" s="136">
        <f>MEMBERS!P48</f>
        <v>0</v>
      </c>
      <c r="B48" s="62" t="s">
        <v>116</v>
      </c>
      <c r="C48" s="9" t="str">
        <f>MEMBERS!C48</f>
        <v>SALMON</v>
      </c>
      <c r="D48" s="32"/>
      <c r="E48" s="24"/>
      <c r="F48" s="32"/>
      <c r="H48" s="24"/>
      <c r="I48" s="24"/>
    </row>
    <row r="49" spans="1:13" x14ac:dyDescent="0.2">
      <c r="A49" s="136">
        <f>MEMBERS!P49</f>
        <v>0</v>
      </c>
      <c r="B49" s="62" t="s">
        <v>118</v>
      </c>
      <c r="C49" s="9" t="str">
        <f>MEMBERS!C49</f>
        <v>SEARL</v>
      </c>
      <c r="D49" s="32" t="s">
        <v>1700</v>
      </c>
      <c r="E49" s="24"/>
      <c r="F49" s="24"/>
      <c r="H49" s="24"/>
      <c r="I49" s="24"/>
    </row>
    <row r="50" spans="1:13" x14ac:dyDescent="0.2">
      <c r="A50" s="136">
        <f>MEMBERS!P50</f>
        <v>0</v>
      </c>
      <c r="B50" s="62" t="s">
        <v>76</v>
      </c>
      <c r="C50" s="9" t="str">
        <f>MEMBERS!C50</f>
        <v>SMEDLEY</v>
      </c>
      <c r="D50" s="32"/>
      <c r="E50" s="24"/>
      <c r="F50" s="24"/>
      <c r="H50" s="24"/>
      <c r="I50" s="24"/>
    </row>
    <row r="51" spans="1:13" x14ac:dyDescent="0.2">
      <c r="A51" s="136">
        <f>MEMBERS!P51</f>
        <v>0</v>
      </c>
      <c r="B51" s="62" t="s">
        <v>69</v>
      </c>
      <c r="C51" s="9" t="str">
        <f>MEMBERS!C51</f>
        <v>SPOONER</v>
      </c>
      <c r="D51" s="32"/>
      <c r="E51" s="24"/>
      <c r="F51" s="24"/>
      <c r="H51" s="24"/>
      <c r="I51" s="24"/>
    </row>
    <row r="52" spans="1:13" x14ac:dyDescent="0.2">
      <c r="A52" s="136">
        <v>0</v>
      </c>
      <c r="B52" s="62" t="s">
        <v>118</v>
      </c>
      <c r="C52" s="9" t="s">
        <v>1626</v>
      </c>
      <c r="D52" s="32"/>
      <c r="E52" s="24"/>
      <c r="F52" s="24"/>
      <c r="H52" s="24"/>
      <c r="I52" s="24"/>
    </row>
    <row r="53" spans="1:13" x14ac:dyDescent="0.2">
      <c r="A53" s="136">
        <f>MEMBERS!P53</f>
        <v>0</v>
      </c>
      <c r="B53" s="62" t="s">
        <v>61</v>
      </c>
      <c r="C53" s="9" t="str">
        <f>MEMBERS!C53</f>
        <v>STUBBS</v>
      </c>
      <c r="D53" s="32"/>
      <c r="E53" s="24"/>
      <c r="F53" s="24"/>
      <c r="H53" s="24"/>
      <c r="L53" s="150"/>
      <c r="M53"/>
    </row>
    <row r="54" spans="1:13" x14ac:dyDescent="0.2">
      <c r="A54" s="136">
        <f>MEMBERS!P54</f>
        <v>0</v>
      </c>
      <c r="B54" s="62" t="s">
        <v>98</v>
      </c>
      <c r="C54" s="9" t="str">
        <f>MEMBERS!C54</f>
        <v>TAYLOR</v>
      </c>
      <c r="D54" s="32"/>
      <c r="E54" s="24"/>
      <c r="F54" s="24"/>
      <c r="H54" s="24"/>
      <c r="I54" s="24"/>
    </row>
    <row r="55" spans="1:13" x14ac:dyDescent="0.2">
      <c r="A55" s="136">
        <f>MEMBERS!P55</f>
        <v>0</v>
      </c>
      <c r="B55" s="62" t="s">
        <v>64</v>
      </c>
      <c r="C55" s="9" t="str">
        <f>MEMBERS!C55</f>
        <v>TORY</v>
      </c>
      <c r="D55" s="32"/>
      <c r="E55" s="24"/>
      <c r="F55" s="24"/>
      <c r="H55" s="24"/>
      <c r="I55" s="24"/>
    </row>
    <row r="56" spans="1:13" x14ac:dyDescent="0.2">
      <c r="A56" s="136">
        <f>MEMBERS!P56</f>
        <v>0</v>
      </c>
      <c r="B56" s="62" t="s">
        <v>91</v>
      </c>
      <c r="C56" s="9" t="str">
        <f>MEMBERS!C56</f>
        <v>TRASK</v>
      </c>
      <c r="D56" s="32"/>
      <c r="E56" s="24"/>
      <c r="F56" s="24"/>
      <c r="H56" s="24"/>
      <c r="I56" s="24"/>
    </row>
    <row r="57" spans="1:13" ht="12.75" customHeight="1" x14ac:dyDescent="0.2">
      <c r="A57" s="136">
        <f>MEMBERS!P57</f>
        <v>0</v>
      </c>
      <c r="B57" s="62" t="s">
        <v>109</v>
      </c>
      <c r="C57" s="9" t="str">
        <f>MEMBERS!C57</f>
        <v>WATSON</v>
      </c>
      <c r="D57" s="32"/>
      <c r="E57" s="24"/>
      <c r="F57" s="24"/>
      <c r="H57" s="24"/>
      <c r="I57" s="24"/>
    </row>
    <row r="58" spans="1:13" x14ac:dyDescent="0.2">
      <c r="A58" s="136">
        <f>MEMBERS!P58</f>
        <v>0</v>
      </c>
      <c r="B58" s="62" t="s">
        <v>96</v>
      </c>
      <c r="C58" s="9" t="str">
        <f>MEMBERS!C58</f>
        <v>WINDLE</v>
      </c>
      <c r="D58" s="32" t="s">
        <v>1681</v>
      </c>
      <c r="E58" s="24"/>
      <c r="F58" s="24"/>
      <c r="H58" s="24"/>
      <c r="I58" s="24"/>
    </row>
    <row r="59" spans="1:13" ht="12.75" customHeight="1" x14ac:dyDescent="0.2">
      <c r="A59" s="136">
        <f>MEMBERS!P59</f>
        <v>0</v>
      </c>
      <c r="B59" s="62" t="s">
        <v>479</v>
      </c>
      <c r="C59" s="9" t="str">
        <f>MEMBERS!C59</f>
        <v>YORK</v>
      </c>
      <c r="D59" s="32"/>
      <c r="E59" s="24"/>
      <c r="F59" s="24"/>
      <c r="H59" s="24"/>
      <c r="I59" s="24"/>
      <c r="M59" s="317"/>
    </row>
    <row r="60" spans="1:13" ht="15.75" x14ac:dyDescent="0.2">
      <c r="A60" s="136">
        <f>MEMBERS!P60</f>
        <v>0</v>
      </c>
      <c r="B60" s="62"/>
      <c r="C60" s="9"/>
      <c r="D60" s="32"/>
      <c r="E60" s="24"/>
      <c r="F60" s="24"/>
      <c r="H60" s="24"/>
      <c r="I60" s="24"/>
      <c r="M60" s="317"/>
    </row>
    <row r="61" spans="1:13" ht="15.75" x14ac:dyDescent="0.2">
      <c r="A61" s="136">
        <f>MEMBERS!P61</f>
        <v>0</v>
      </c>
      <c r="B61" s="62"/>
      <c r="C61" s="9"/>
      <c r="D61" s="32"/>
      <c r="E61" s="24"/>
      <c r="F61" s="24"/>
      <c r="H61" s="24"/>
      <c r="I61" s="24"/>
      <c r="M61" s="317"/>
    </row>
    <row r="62" spans="1:13" x14ac:dyDescent="0.2">
      <c r="A62" s="136">
        <f>MEMBERS!P62</f>
        <v>0</v>
      </c>
      <c r="B62" s="62"/>
      <c r="C62" s="9"/>
      <c r="D62" s="32"/>
    </row>
    <row r="63" spans="1:13" x14ac:dyDescent="0.2">
      <c r="A63" s="136">
        <f>MEMBERS!P63</f>
        <v>0</v>
      </c>
      <c r="B63" s="62"/>
      <c r="C63" s="9"/>
      <c r="D63" s="32"/>
      <c r="E63" s="24"/>
      <c r="F63" s="24"/>
      <c r="H63" s="24"/>
      <c r="I63" s="24"/>
    </row>
    <row r="64" spans="1:13" x14ac:dyDescent="0.2">
      <c r="A64" s="136">
        <f>MEMBERS!P64</f>
        <v>0</v>
      </c>
      <c r="B64" s="62"/>
      <c r="C64" s="9"/>
      <c r="D64" s="32"/>
      <c r="E64" s="24"/>
      <c r="F64" s="24"/>
      <c r="H64" s="24"/>
      <c r="I64" s="24"/>
    </row>
    <row r="65" spans="1:21" x14ac:dyDescent="0.2">
      <c r="A65" s="136">
        <v>0</v>
      </c>
      <c r="B65" s="62" t="s">
        <v>64</v>
      </c>
      <c r="C65" s="9" t="s">
        <v>1597</v>
      </c>
      <c r="D65" s="32"/>
      <c r="E65" s="24"/>
      <c r="F65" s="24"/>
      <c r="H65" s="24"/>
      <c r="I65" s="24"/>
    </row>
    <row r="66" spans="1:21" ht="15" x14ac:dyDescent="0.25">
      <c r="A66" s="136">
        <v>0</v>
      </c>
      <c r="B66" s="62" t="s">
        <v>69</v>
      </c>
      <c r="C66" s="9" t="s">
        <v>1598</v>
      </c>
      <c r="D66" s="32"/>
      <c r="E66" s="24"/>
      <c r="F66" s="24"/>
      <c r="H66" s="24"/>
      <c r="I66" s="24"/>
      <c r="J66" s="24"/>
      <c r="K66" s="131"/>
    </row>
    <row r="67" spans="1:21" ht="15" x14ac:dyDescent="0.25">
      <c r="A67" s="136">
        <v>0</v>
      </c>
      <c r="B67" s="62" t="s">
        <v>109</v>
      </c>
      <c r="C67" s="9" t="s">
        <v>1599</v>
      </c>
      <c r="D67" s="32"/>
      <c r="E67" s="24"/>
      <c r="F67" s="24"/>
      <c r="H67" s="24"/>
      <c r="I67" s="24"/>
      <c r="J67" s="24"/>
      <c r="K67" s="131"/>
    </row>
    <row r="68" spans="1:21" ht="15" x14ac:dyDescent="0.25">
      <c r="A68" s="136">
        <f>MEMBERS!P68</f>
        <v>0</v>
      </c>
      <c r="B68" s="62" t="s">
        <v>113</v>
      </c>
      <c r="C68" s="9" t="s">
        <v>1600</v>
      </c>
      <c r="D68" s="32"/>
      <c r="E68" s="24"/>
      <c r="F68" s="24"/>
      <c r="H68" s="24"/>
      <c r="I68" s="24"/>
      <c r="J68" s="24"/>
      <c r="K68" s="131"/>
    </row>
    <row r="69" spans="1:21" ht="15" x14ac:dyDescent="0.25">
      <c r="A69" s="136" t="s">
        <v>1603</v>
      </c>
      <c r="B69" s="62" t="s">
        <v>111</v>
      </c>
      <c r="C69" s="9" t="s">
        <v>1601</v>
      </c>
      <c r="D69" s="322"/>
      <c r="E69" s="24"/>
      <c r="F69" s="24"/>
      <c r="H69" s="24"/>
      <c r="I69" s="24"/>
      <c r="J69" s="131"/>
      <c r="L69" s="150"/>
      <c r="M69"/>
      <c r="P69" s="249"/>
      <c r="Q69"/>
    </row>
    <row r="70" spans="1:21" ht="15" x14ac:dyDescent="0.25">
      <c r="A70" s="136">
        <f>MEMBERS!P69</f>
        <v>0</v>
      </c>
      <c r="B70" s="62" t="s">
        <v>64</v>
      </c>
      <c r="C70" s="9" t="s">
        <v>1602</v>
      </c>
      <c r="D70" s="32"/>
      <c r="E70" s="24"/>
      <c r="F70" s="24"/>
      <c r="H70" s="24"/>
      <c r="I70" s="24"/>
      <c r="J70" s="24"/>
      <c r="K70" s="131"/>
    </row>
    <row r="71" spans="1:21" ht="15" x14ac:dyDescent="0.25">
      <c r="A71" s="136"/>
      <c r="B71" s="62"/>
      <c r="C71" s="9"/>
      <c r="D71" s="32"/>
      <c r="E71" s="24"/>
      <c r="F71" s="24"/>
      <c r="H71" s="24"/>
      <c r="I71" s="24"/>
      <c r="J71" s="24"/>
      <c r="K71" s="131"/>
    </row>
    <row r="72" spans="1:21" ht="15" x14ac:dyDescent="0.25">
      <c r="A72" s="136">
        <f>MEMBERS!P72</f>
        <v>0</v>
      </c>
      <c r="B72" s="62"/>
      <c r="C72" s="9"/>
      <c r="D72" s="32"/>
      <c r="E72" s="24"/>
      <c r="F72" s="24"/>
      <c r="H72" s="24"/>
      <c r="I72" s="24"/>
      <c r="J72" s="24"/>
      <c r="K72" s="131"/>
    </row>
    <row r="73" spans="1:21" ht="15" x14ac:dyDescent="0.25">
      <c r="A73" s="136"/>
      <c r="B73" s="62"/>
      <c r="C73" s="9"/>
      <c r="D73" s="32"/>
      <c r="E73" s="24"/>
      <c r="F73" s="24"/>
      <c r="H73" s="24"/>
      <c r="I73" s="24"/>
      <c r="J73" s="24"/>
      <c r="K73" s="131"/>
    </row>
    <row r="74" spans="1:21" ht="15" x14ac:dyDescent="0.25">
      <c r="A74" s="31"/>
      <c r="B74" s="62"/>
      <c r="C74" s="9"/>
      <c r="D74" s="32"/>
      <c r="E74" s="24"/>
      <c r="F74" s="24"/>
      <c r="H74" s="24"/>
      <c r="I74" s="24"/>
      <c r="J74" s="24"/>
      <c r="K74" s="131"/>
    </row>
    <row r="75" spans="1:21" ht="15.75" x14ac:dyDescent="0.25">
      <c r="A75" s="98" t="s">
        <v>187</v>
      </c>
      <c r="B75" s="166">
        <f>C1-D1</f>
        <v>51</v>
      </c>
      <c r="C75" s="112" t="s">
        <v>763</v>
      </c>
      <c r="D75" s="66" t="s">
        <v>1464</v>
      </c>
      <c r="E75" s="65" t="s">
        <v>1362</v>
      </c>
      <c r="F75" s="301">
        <f>SUM(C1-B75)</f>
        <v>6</v>
      </c>
      <c r="H75" s="24"/>
      <c r="I75" s="24"/>
      <c r="K75" s="93"/>
      <c r="L75" s="348" t="s">
        <v>39</v>
      </c>
      <c r="M75" s="350" t="s">
        <v>1131</v>
      </c>
      <c r="N75" s="24"/>
      <c r="P75" s="348" t="s">
        <v>1359</v>
      </c>
      <c r="Q75" s="351" t="s">
        <v>1131</v>
      </c>
      <c r="R75" s="24"/>
      <c r="S75" s="7" t="s">
        <v>1360</v>
      </c>
    </row>
    <row r="76" spans="1:21" ht="15" x14ac:dyDescent="0.25">
      <c r="A76" s="98" t="s">
        <v>204</v>
      </c>
      <c r="B76" s="90">
        <v>1</v>
      </c>
      <c r="C76" s="116"/>
      <c r="D76" s="318"/>
      <c r="H76" s="24"/>
      <c r="I76" s="24"/>
      <c r="K76" s="89"/>
      <c r="M76" s="151"/>
      <c r="N76" s="30"/>
      <c r="P76" s="137"/>
      <c r="Q76" s="297"/>
      <c r="R76" s="30"/>
    </row>
    <row r="77" spans="1:21" ht="16.5" x14ac:dyDescent="0.3">
      <c r="A77" s="98" t="s">
        <v>125</v>
      </c>
      <c r="B77" s="90">
        <v>2</v>
      </c>
      <c r="C77" s="347" t="s">
        <v>1692</v>
      </c>
      <c r="D77" s="318"/>
      <c r="H77" s="24"/>
      <c r="I77" s="24"/>
      <c r="K77" s="296" t="str">
        <f>VLOOKUP($L77,MEMBERS!$C:$X,18,FALSE)</f>
        <v>Peter</v>
      </c>
      <c r="L77" s="349" t="s">
        <v>279</v>
      </c>
      <c r="M77" s="152">
        <f>VLOOKUP($L77,MEMBERS!$C$1:$K$88,9,FALSE)</f>
        <v>11910</v>
      </c>
      <c r="N77" s="127" t="str">
        <f>VLOOKUP($L77,MEMBERS!$C$1:$R$88,15,FALSE)</f>
        <v>.</v>
      </c>
      <c r="O77" s="296" t="str">
        <f>VLOOKUP($P77,MEMBERS!$C:$X,2,FALSE)</f>
        <v>Joy</v>
      </c>
      <c r="P77" s="349" t="s">
        <v>911</v>
      </c>
      <c r="Q77" s="298" t="str">
        <f>VLOOKUP($P77,MEMBERS!$C$1:$K$88,3,FALSE)</f>
        <v>19 August</v>
      </c>
      <c r="R77" s="127"/>
      <c r="S77" s="299" t="s">
        <v>608</v>
      </c>
      <c r="T77" s="299" t="s">
        <v>60</v>
      </c>
      <c r="U77" s="300"/>
    </row>
    <row r="78" spans="1:21" ht="15" x14ac:dyDescent="0.25">
      <c r="A78" s="98" t="s">
        <v>205</v>
      </c>
      <c r="B78" s="90">
        <f>SUM(D68:D72)</f>
        <v>0</v>
      </c>
      <c r="C78" s="273"/>
      <c r="D78" s="319"/>
      <c r="H78" s="24"/>
      <c r="I78" s="24"/>
      <c r="K78" s="296" t="str">
        <f>VLOOKUP($L78,MEMBERS!$C:$X,18,FALSE)</f>
        <v>Geoff</v>
      </c>
      <c r="L78" s="349" t="s">
        <v>473</v>
      </c>
      <c r="M78" s="152">
        <f>VLOOKUP($L78,MEMBERS!$C$1:$K$88,9,FALSE)</f>
        <v>14446</v>
      </c>
      <c r="N78" s="127">
        <f>VLOOKUP($L78,MEMBERS!$C$1:$R$88,15,FALSE)</f>
        <v>0</v>
      </c>
      <c r="O78" s="296" t="str">
        <f>VLOOKUP($P78,MEMBERS!$C:$X,2,FALSE)</f>
        <v>Anne</v>
      </c>
      <c r="P78" s="349" t="s">
        <v>200</v>
      </c>
      <c r="Q78" s="298" t="str">
        <f>VLOOKUP($P78,MEMBERS!$C$1:$K$88,3,FALSE)</f>
        <v>15 July</v>
      </c>
      <c r="R78" s="127"/>
      <c r="S78" s="299" t="s">
        <v>1255</v>
      </c>
      <c r="T78" s="299" t="s">
        <v>142</v>
      </c>
      <c r="U78" s="300"/>
    </row>
    <row r="79" spans="1:21" ht="15" x14ac:dyDescent="0.25">
      <c r="A79" s="31"/>
      <c r="C79" s="273"/>
      <c r="D79" s="319"/>
      <c r="E79" s="37"/>
      <c r="F79" s="24"/>
      <c r="H79" s="24"/>
      <c r="I79" s="24"/>
      <c r="K79" s="296" t="str">
        <f>VLOOKUP($L79,MEMBERS!$C:$X,18,FALSE)</f>
        <v>Peter</v>
      </c>
      <c r="L79" s="349" t="s">
        <v>304</v>
      </c>
      <c r="M79" s="152">
        <f>VLOOKUP($L79,MEMBERS!$C$1:$K$88,9,FALSE)</f>
        <v>14104</v>
      </c>
      <c r="N79" s="127" t="str">
        <f>VLOOKUP($L79,MEMBERS!$C$1:$R$88,15,FALSE)</f>
        <v>.</v>
      </c>
      <c r="O79" s="296" t="str">
        <f>VLOOKUP($P79,MEMBERS!$C:$X,2,FALSE)</f>
        <v>Mavis</v>
      </c>
      <c r="P79" s="349" t="s">
        <v>193</v>
      </c>
      <c r="Q79" s="298" t="str">
        <f>VLOOKUP($P79,MEMBERS!$C$1:$K$88,3,FALSE)</f>
        <v>27 July</v>
      </c>
      <c r="R79" s="127"/>
      <c r="S79" s="299" t="s">
        <v>135</v>
      </c>
      <c r="T79" s="299" t="s">
        <v>136</v>
      </c>
      <c r="U79" s="300">
        <v>40551</v>
      </c>
    </row>
    <row r="80" spans="1:21" ht="15" x14ac:dyDescent="0.25">
      <c r="A80" s="98" t="s">
        <v>457</v>
      </c>
      <c r="B80" s="90">
        <f>IF(C80&gt;"",B88-H1,0)</f>
        <v>0</v>
      </c>
      <c r="C80" s="21"/>
      <c r="D80" s="318"/>
      <c r="F80" s="24"/>
      <c r="H80" s="24"/>
      <c r="I80" s="24"/>
      <c r="K80" s="296" t="str">
        <f>VLOOKUP($L80,MEMBERS!$C:$X,18,FALSE)</f>
        <v>Chris</v>
      </c>
      <c r="L80" s="349" t="s">
        <v>201</v>
      </c>
      <c r="M80" s="152">
        <f>VLOOKUP($L80,MEMBERS!$C$1:$K$88,9,FALSE)</f>
        <v>15916</v>
      </c>
      <c r="N80" s="127" t="str">
        <f>VLOOKUP($L80,MEMBERS!$C$1:$R$88,15,FALSE)</f>
        <v>.</v>
      </c>
      <c r="O80" s="296" t="str">
        <f>VLOOKUP($P80,MEMBERS!$C:$X,2,FALSE)</f>
        <v>Jenny</v>
      </c>
      <c r="P80" s="349" t="s">
        <v>771</v>
      </c>
      <c r="Q80" s="298" t="str">
        <f>VLOOKUP($P80,MEMBERS!$C$1:$K$88,3,FALSE)</f>
        <v>07 July</v>
      </c>
      <c r="R80" s="127"/>
      <c r="S80" s="299" t="s">
        <v>152</v>
      </c>
      <c r="T80" s="299" t="s">
        <v>153</v>
      </c>
      <c r="U80" s="300">
        <v>40556</v>
      </c>
    </row>
    <row r="81" spans="1:21" ht="15" x14ac:dyDescent="0.25">
      <c r="A81" s="98" t="s">
        <v>448</v>
      </c>
      <c r="B81" s="90">
        <f>H1</f>
        <v>0</v>
      </c>
      <c r="C81" s="273"/>
      <c r="D81" s="116"/>
      <c r="F81" s="24"/>
      <c r="H81" s="24"/>
      <c r="I81" s="24"/>
      <c r="K81" s="296" t="e">
        <f>VLOOKUP($L81,MEMBERS!$C:$X,18,FALSE)</f>
        <v>#N/A</v>
      </c>
      <c r="M81" s="152" t="e">
        <f>VLOOKUP($L81,MEMBERS!$C$1:$K$88,9,FALSE)</f>
        <v>#N/A</v>
      </c>
      <c r="N81" s="127" t="e">
        <f>VLOOKUP($L81,MEMBERS!$C$1:$R$88,15,FALSE)</f>
        <v>#N/A</v>
      </c>
      <c r="O81" s="296" t="str">
        <f>VLOOKUP($P81,MEMBERS!$C:$X,2,FALSE)</f>
        <v>Audrey</v>
      </c>
      <c r="P81" s="349" t="s">
        <v>202</v>
      </c>
      <c r="Q81" s="298" t="str">
        <f>VLOOKUP($P81,MEMBERS!$C$1:$K$88,3,FALSE)</f>
        <v>25 July</v>
      </c>
      <c r="R81" s="127"/>
      <c r="S81" s="299" t="s">
        <v>145</v>
      </c>
      <c r="T81" s="299" t="s">
        <v>75</v>
      </c>
      <c r="U81" s="300">
        <v>40575</v>
      </c>
    </row>
    <row r="82" spans="1:21" ht="15" x14ac:dyDescent="0.25">
      <c r="A82" s="98" t="s">
        <v>455</v>
      </c>
      <c r="B82" s="90">
        <f>B88-B83-B84</f>
        <v>54</v>
      </c>
      <c r="C82" s="116" t="s">
        <v>1688</v>
      </c>
      <c r="D82" s="318"/>
      <c r="F82" s="24"/>
      <c r="H82" s="24"/>
      <c r="I82" s="24"/>
      <c r="K82" s="296" t="e">
        <f>VLOOKUP($L82,MEMBERS!$C:$X,18,FALSE)</f>
        <v>#N/A</v>
      </c>
      <c r="M82" s="152" t="e">
        <f>VLOOKUP($L82,MEMBERS!$C$1:$K$88,9,FALSE)</f>
        <v>#N/A</v>
      </c>
      <c r="N82" s="127" t="e">
        <f>VLOOKUP($L82,MEMBERS!$C$1:$R$88,15,FALSE)</f>
        <v>#N/A</v>
      </c>
      <c r="O82" s="296" t="e">
        <f>VLOOKUP($P82,MEMBERS!$C:$X,2,FALSE)</f>
        <v>#N/A</v>
      </c>
      <c r="P82" s="349" t="s">
        <v>584</v>
      </c>
      <c r="Q82" s="298" t="e">
        <f>VLOOKUP($P82,MEMBERS!$C$1:$K$88,3,FALSE)</f>
        <v>#N/A</v>
      </c>
      <c r="R82" s="127"/>
      <c r="S82" s="299" t="s">
        <v>182</v>
      </c>
      <c r="T82" s="299" t="s">
        <v>78</v>
      </c>
      <c r="U82" s="300">
        <v>40589</v>
      </c>
    </row>
    <row r="83" spans="1:21" ht="15" x14ac:dyDescent="0.25">
      <c r="A83" s="98" t="s">
        <v>456</v>
      </c>
      <c r="B83" s="90">
        <f>G1</f>
        <v>0</v>
      </c>
      <c r="C83" s="320" t="s">
        <v>1689</v>
      </c>
      <c r="D83" s="318"/>
      <c r="F83" s="24"/>
      <c r="I83" s="24"/>
      <c r="K83" s="296" t="e">
        <f>VLOOKUP($L83,MEMBERS!$C:$X,18,FALSE)</f>
        <v>#N/A</v>
      </c>
      <c r="M83" s="152" t="e">
        <f>VLOOKUP($L83,MEMBERS!$C$1:$K$88,9,FALSE)</f>
        <v>#N/A</v>
      </c>
      <c r="N83" s="127" t="e">
        <f>VLOOKUP($L83,MEMBERS!$C$1:$R$88,15,FALSE)</f>
        <v>#N/A</v>
      </c>
      <c r="O83" s="296" t="str">
        <f>VLOOKUP($P83,MEMBERS!$C:$X,2,FALSE)</f>
        <v>Carole</v>
      </c>
      <c r="P83" s="349" t="s">
        <v>300</v>
      </c>
      <c r="Q83" s="298" t="str">
        <f>VLOOKUP($P83,MEMBERS!$C$1:$K$88,3,FALSE)</f>
        <v>15 July</v>
      </c>
      <c r="R83" s="127"/>
      <c r="S83" s="299" t="s">
        <v>146</v>
      </c>
      <c r="T83" s="299" t="s">
        <v>147</v>
      </c>
      <c r="U83" s="300">
        <v>40621</v>
      </c>
    </row>
    <row r="84" spans="1:21" ht="15" x14ac:dyDescent="0.25">
      <c r="A84" s="98" t="s">
        <v>42</v>
      </c>
      <c r="B84" s="92">
        <f>F1</f>
        <v>0</v>
      </c>
      <c r="C84" s="321"/>
      <c r="D84" s="318"/>
      <c r="F84" s="24"/>
      <c r="I84" s="24"/>
      <c r="K84" s="296" t="e">
        <f>VLOOKUP($L84,MEMBERS!$C:$X,18,FALSE)</f>
        <v>#N/A</v>
      </c>
      <c r="M84" s="152" t="e">
        <f>VLOOKUP($L84,MEMBERS!$C$1:$K$88,9,FALSE)</f>
        <v>#N/A</v>
      </c>
      <c r="N84" s="127" t="e">
        <f>VLOOKUP($L84,MEMBERS!$C$1:$R$88,15,FALSE)</f>
        <v>#N/A</v>
      </c>
      <c r="O84" s="34" t="str">
        <f>VLOOKUP($P84,MEMBERS!$C:$X,2,FALSE)</f>
        <v>Sheila</v>
      </c>
      <c r="P84" s="349" t="s">
        <v>586</v>
      </c>
      <c r="Q84" s="298" t="str">
        <f>VLOOKUP($P84,MEMBERS!$C$1:$K$88,3,FALSE)</f>
        <v>28 July</v>
      </c>
      <c r="R84" s="127"/>
      <c r="S84" s="299" t="s">
        <v>737</v>
      </c>
      <c r="T84" s="299" t="s">
        <v>138</v>
      </c>
      <c r="U84" s="300">
        <v>40633</v>
      </c>
    </row>
    <row r="85" spans="1:21" ht="15.75" x14ac:dyDescent="0.25">
      <c r="A85" s="98" t="s">
        <v>458</v>
      </c>
      <c r="B85" s="90">
        <f>IF(C85&gt;"",B88-I1,0)</f>
        <v>54</v>
      </c>
      <c r="C85" s="66" t="s">
        <v>1690</v>
      </c>
      <c r="F85" s="24"/>
      <c r="H85" s="24"/>
      <c r="I85" s="24"/>
      <c r="K85" s="296" t="e">
        <f>VLOOKUP($L85,MEMBERS!$C:$X,18,FALSE)</f>
        <v>#N/A</v>
      </c>
      <c r="M85" s="152" t="e">
        <f>VLOOKUP($L85,MEMBERS!$C$1:$K$88,9,FALSE)</f>
        <v>#N/A</v>
      </c>
      <c r="N85" s="127" t="e">
        <f>VLOOKUP($L85,MEMBERS!$C$1:$R$88,15,FALSE)</f>
        <v>#N/A</v>
      </c>
      <c r="O85" s="34" t="str">
        <f>VLOOKUP($P85,MEMBERS!$C:$X,2,FALSE)</f>
        <v>Valerie</v>
      </c>
      <c r="P85" s="349" t="s">
        <v>486</v>
      </c>
      <c r="Q85" s="298" t="str">
        <f>VLOOKUP($P85,MEMBERS!$C$1:$K$88,3,FALSE)</f>
        <v>13 July</v>
      </c>
      <c r="R85" s="127"/>
      <c r="S85" s="299" t="s">
        <v>1246</v>
      </c>
      <c r="T85" s="299" t="s">
        <v>110</v>
      </c>
      <c r="U85" s="300">
        <v>40670</v>
      </c>
    </row>
    <row r="86" spans="1:21" ht="15" x14ac:dyDescent="0.25">
      <c r="A86" s="98" t="s">
        <v>459</v>
      </c>
      <c r="B86" s="90">
        <f>I1</f>
        <v>0</v>
      </c>
      <c r="C86" s="24"/>
      <c r="D86" s="116"/>
      <c r="F86" s="24"/>
      <c r="H86" s="24"/>
      <c r="I86" s="24"/>
      <c r="K86" s="296" t="e">
        <f>VLOOKUP($L86,MEMBERS!$C:$X,18,FALSE)</f>
        <v>#N/A</v>
      </c>
      <c r="M86" s="152" t="e">
        <f>VLOOKUP($L86,MEMBERS!$C$1:$K$88,9,FALSE)</f>
        <v>#N/A</v>
      </c>
      <c r="N86" s="127" t="e">
        <f>VLOOKUP($L86,MEMBERS!$C$1:$R$88,15,FALSE)</f>
        <v>#N/A</v>
      </c>
      <c r="O86" s="34" t="str">
        <f>VLOOKUP($P86,MEMBERS!$C:$X,2,FALSE)</f>
        <v>Pauline</v>
      </c>
      <c r="P86" s="349" t="s">
        <v>347</v>
      </c>
      <c r="Q86" s="298" t="str">
        <f>VLOOKUP($P86,MEMBERS!$C$1:$K$88,3,FALSE)</f>
        <v>10 July</v>
      </c>
      <c r="R86" s="127"/>
      <c r="S86" s="299" t="s">
        <v>884</v>
      </c>
      <c r="T86" s="299" t="s">
        <v>920</v>
      </c>
      <c r="U86" s="300">
        <v>40734</v>
      </c>
    </row>
    <row r="87" spans="1:21" ht="15" x14ac:dyDescent="0.25">
      <c r="A87" s="31"/>
      <c r="B87" s="90"/>
      <c r="C87" s="21"/>
      <c r="D87" s="116"/>
      <c r="F87" s="24"/>
      <c r="H87" s="24"/>
      <c r="I87" s="24"/>
      <c r="K87" s="296" t="e">
        <f>VLOOKUP($L87,MEMBERS!$C:$X,18,FALSE)</f>
        <v>#N/A</v>
      </c>
      <c r="M87" s="152" t="e">
        <f>VLOOKUP($L87,MEMBERS!$C$1:$K$88,9,FALSE)</f>
        <v>#N/A</v>
      </c>
      <c r="N87" s="127" t="e">
        <f>VLOOKUP($L87,MEMBERS!$C$1:$R$88,15,FALSE)</f>
        <v>#N/A</v>
      </c>
      <c r="O87" s="34" t="e">
        <f>VLOOKUP($P87,MEMBERS!$C:$X,2,FALSE)</f>
        <v>#N/A</v>
      </c>
      <c r="P87" s="349" t="s">
        <v>498</v>
      </c>
      <c r="Q87" s="298" t="e">
        <f>VLOOKUP($P87,MEMBERS!$C$1:$K$88,3,FALSE)</f>
        <v>#N/A</v>
      </c>
      <c r="R87" s="127"/>
      <c r="S87" s="299" t="s">
        <v>141</v>
      </c>
      <c r="T87" s="299" t="s">
        <v>142</v>
      </c>
      <c r="U87" s="300">
        <v>40738</v>
      </c>
    </row>
    <row r="88" spans="1:21" ht="15.75" x14ac:dyDescent="0.25">
      <c r="B88" s="308">
        <f>B75+B76+B77+B78</f>
        <v>54</v>
      </c>
      <c r="C88" s="21" t="s">
        <v>129</v>
      </c>
      <c r="D88" s="116"/>
      <c r="E88" s="88" t="s">
        <v>721</v>
      </c>
      <c r="F88" s="24"/>
      <c r="H88" s="24"/>
      <c r="I88" s="24"/>
      <c r="K88" s="296" t="e">
        <f>VLOOKUP($L88,MEMBERS!$C:$X,18,FALSE)</f>
        <v>#N/A</v>
      </c>
      <c r="M88" s="152" t="e">
        <f>VLOOKUP($L88,MEMBERS!$C$1:$K$88,9,FALSE)</f>
        <v>#N/A</v>
      </c>
      <c r="N88" s="127" t="e">
        <f>VLOOKUP($L88,MEMBERS!$C$1:$R$88,15,FALSE)</f>
        <v>#N/A</v>
      </c>
      <c r="O88" s="34" t="str">
        <f>VLOOKUP($P88,MEMBERS!$C:$X,2,FALSE)</f>
        <v>Jackie</v>
      </c>
      <c r="P88" s="349" t="s">
        <v>201</v>
      </c>
      <c r="Q88" s="298" t="str">
        <f>VLOOKUP($P88,MEMBERS!$C$1:$K$88,3,FALSE)</f>
        <v>24 August</v>
      </c>
      <c r="R88" s="127"/>
      <c r="S88" s="299" t="s">
        <v>1277</v>
      </c>
      <c r="T88" s="299" t="s">
        <v>58</v>
      </c>
      <c r="U88" s="300">
        <v>40739</v>
      </c>
    </row>
    <row r="89" spans="1:21" ht="15" x14ac:dyDescent="0.25">
      <c r="A89" s="31"/>
      <c r="B89" s="90">
        <f>COUNTIF(D3:D65,"maybe")</f>
        <v>0</v>
      </c>
      <c r="C89" s="21" t="s">
        <v>777</v>
      </c>
      <c r="D89" s="32"/>
      <c r="F89" s="24"/>
      <c r="H89" s="24"/>
      <c r="I89" s="24"/>
      <c r="K89" s="296" t="e">
        <f>VLOOKUP($L89,MEMBERS!$C:$X,18,FALSE)</f>
        <v>#N/A</v>
      </c>
      <c r="M89" s="152" t="e">
        <f>VLOOKUP($L89,MEMBERS!$C$1:$K$88,9,FALSE)</f>
        <v>#N/A</v>
      </c>
      <c r="N89" s="127" t="e">
        <f>VLOOKUP($L89,MEMBERS!$C$1:$R$88,15,FALSE)</f>
        <v>#N/A</v>
      </c>
      <c r="O89" s="34" t="str">
        <f>VLOOKUP($P89,MEMBERS!$C:$X,2,FALSE)</f>
        <v>Margaret</v>
      </c>
      <c r="P89" s="349" t="s">
        <v>313</v>
      </c>
      <c r="Q89" s="298" t="str">
        <f>VLOOKUP($P89,MEMBERS!$C$1:$K$88,3,FALSE)</f>
        <v>19 July</v>
      </c>
      <c r="R89" s="127"/>
      <c r="S89" s="299" t="s">
        <v>143</v>
      </c>
      <c r="T89" s="299" t="s">
        <v>144</v>
      </c>
      <c r="U89" s="300">
        <v>40745</v>
      </c>
    </row>
    <row r="90" spans="1:21" ht="15" x14ac:dyDescent="0.25">
      <c r="B90" s="90">
        <f>D1</f>
        <v>6</v>
      </c>
      <c r="C90" s="21" t="s">
        <v>126</v>
      </c>
      <c r="D90" s="32"/>
      <c r="E90" s="24"/>
      <c r="F90" s="24"/>
      <c r="H90" s="24"/>
      <c r="I90" s="24"/>
      <c r="K90" s="296" t="e">
        <f>VLOOKUP($L90,MEMBERS!$C:$X,18,FALSE)</f>
        <v>#N/A</v>
      </c>
      <c r="M90" s="152" t="e">
        <f>VLOOKUP($L90,MEMBERS!$C$1:$K$88,9,FALSE)</f>
        <v>#N/A</v>
      </c>
      <c r="N90" s="127" t="e">
        <f>VLOOKUP($L90,MEMBERS!$C$1:$R$88,15,FALSE)</f>
        <v>#N/A</v>
      </c>
      <c r="O90" s="34" t="str">
        <f>VLOOKUP($P90,MEMBERS!$C:$X,2,FALSE)</f>
        <v>Mavis</v>
      </c>
      <c r="P90" s="349" t="s">
        <v>314</v>
      </c>
      <c r="Q90" s="298" t="str">
        <f>VLOOKUP($P90,MEMBERS!$C$1:$K$88,3,FALSE)</f>
        <v>03 July</v>
      </c>
      <c r="R90" s="127"/>
      <c r="S90" s="299" t="s">
        <v>762</v>
      </c>
      <c r="T90" s="299" t="s">
        <v>121</v>
      </c>
      <c r="U90" s="300">
        <v>40745</v>
      </c>
    </row>
    <row r="91" spans="1:21" ht="15" x14ac:dyDescent="0.25">
      <c r="A91" s="31"/>
      <c r="D91" s="32"/>
      <c r="E91" s="24"/>
      <c r="F91" s="24"/>
      <c r="H91" s="24"/>
      <c r="I91" s="24"/>
      <c r="K91" s="296" t="e">
        <f>VLOOKUP($L91,MEMBERS!$C:$X,18,FALSE)</f>
        <v>#N/A</v>
      </c>
      <c r="M91" s="152" t="e">
        <f>VLOOKUP($L91,MEMBERS!$C$1:$K$88,9,FALSE)</f>
        <v>#N/A</v>
      </c>
      <c r="N91" s="127" t="e">
        <f>VLOOKUP($L91,MEMBERS!$C$1:$R$88,15,FALSE)</f>
        <v>#N/A</v>
      </c>
      <c r="O91" s="34" t="e">
        <f>VLOOKUP($P91,MEMBERS!$C:$X,2,FALSE)</f>
        <v>#N/A</v>
      </c>
      <c r="Q91" s="298" t="e">
        <f>VLOOKUP($P91,MEMBERS!$C$1:$K$88,3,FALSE)</f>
        <v>#N/A</v>
      </c>
      <c r="R91" s="127"/>
      <c r="S91" s="299" t="s">
        <v>139</v>
      </c>
      <c r="T91" s="299" t="s">
        <v>140</v>
      </c>
      <c r="U91" s="300">
        <v>40746</v>
      </c>
    </row>
    <row r="92" spans="1:21" ht="15" x14ac:dyDescent="0.25">
      <c r="A92" s="31"/>
      <c r="B92" s="90"/>
      <c r="C92" s="21" t="s">
        <v>647</v>
      </c>
      <c r="D92" s="20"/>
      <c r="E92" s="131" t="s">
        <v>585</v>
      </c>
      <c r="F92" s="20">
        <v>41100</v>
      </c>
      <c r="I92" s="24"/>
      <c r="K92" s="296" t="e">
        <f>VLOOKUP($L92,MEMBERS!$C:$X,18,FALSE)</f>
        <v>#N/A</v>
      </c>
      <c r="M92" s="152" t="e">
        <f>VLOOKUP($L92,MEMBERS!$C$1:$K$88,9,FALSE)</f>
        <v>#N/A</v>
      </c>
      <c r="N92" s="127" t="e">
        <f>VLOOKUP($L92,MEMBERS!$C$1:$R$88,15,FALSE)</f>
        <v>#N/A</v>
      </c>
      <c r="O92" s="34" t="e">
        <f>VLOOKUP($P92,MEMBERS!$C:$X,2,FALSE)</f>
        <v>#N/A</v>
      </c>
      <c r="Q92" s="298" t="e">
        <f>VLOOKUP($P92,MEMBERS!$C$1:$K$88,3,FALSE)</f>
        <v>#N/A</v>
      </c>
      <c r="R92" s="127"/>
      <c r="S92" s="299" t="s">
        <v>926</v>
      </c>
      <c r="T92" s="299" t="s">
        <v>134</v>
      </c>
      <c r="U92" s="300">
        <v>40761</v>
      </c>
    </row>
    <row r="93" spans="1:21" ht="18" x14ac:dyDescent="0.25">
      <c r="A93" s="31"/>
      <c r="B93" s="281">
        <v>1</v>
      </c>
      <c r="D93" s="335" t="s">
        <v>64</v>
      </c>
      <c r="E93" s="335" t="s">
        <v>1597</v>
      </c>
      <c r="F93" s="352">
        <v>41130</v>
      </c>
      <c r="G93" s="127"/>
      <c r="K93" s="296" t="e">
        <f>VLOOKUP($L93,MEMBERS!$C:$X,18,FALSE)</f>
        <v>#N/A</v>
      </c>
      <c r="M93" s="152" t="e">
        <f>VLOOKUP($L93,MEMBERS!$C$1:$K$88,9,FALSE)</f>
        <v>#N/A</v>
      </c>
      <c r="N93" s="127" t="e">
        <f>VLOOKUP($L93,MEMBERS!$C$1:$R$88,15,FALSE)</f>
        <v>#N/A</v>
      </c>
      <c r="O93" s="34" t="e">
        <f>VLOOKUP($P93,MEMBERS!$C:$X,2,FALSE)</f>
        <v>#N/A</v>
      </c>
      <c r="Q93" s="298" t="e">
        <f>VLOOKUP($P93,MEMBERS!$C$1:$K$88,3,FALSE)</f>
        <v>#N/A</v>
      </c>
      <c r="R93" s="127"/>
      <c r="S93" s="299" t="s">
        <v>150</v>
      </c>
      <c r="T93" s="299" t="s">
        <v>151</v>
      </c>
      <c r="U93" s="300">
        <v>40770</v>
      </c>
    </row>
    <row r="94" spans="1:21" ht="18" x14ac:dyDescent="0.25">
      <c r="B94" s="281">
        <v>2</v>
      </c>
      <c r="C94" s="302"/>
      <c r="D94" s="335" t="s">
        <v>1691</v>
      </c>
      <c r="E94" s="335" t="s">
        <v>1668</v>
      </c>
      <c r="F94" s="352">
        <v>41110</v>
      </c>
      <c r="K94" s="296" t="e">
        <f>VLOOKUP($L94,MEMBERS!$C:$X,18,FALSE)</f>
        <v>#N/A</v>
      </c>
      <c r="M94" s="152" t="e">
        <f>VLOOKUP($L94,MEMBERS!$C$1:$K$88,9,FALSE)</f>
        <v>#N/A</v>
      </c>
      <c r="N94" s="127" t="e">
        <f>VLOOKUP($L94,MEMBERS!$C$1:$R$88,15,FALSE)</f>
        <v>#N/A</v>
      </c>
      <c r="O94" s="34" t="e">
        <f>VLOOKUP($P94,MEMBERS!$C:$X,2,FALSE)</f>
        <v>#N/A</v>
      </c>
      <c r="Q94" s="298" t="e">
        <f>VLOOKUP($P94,MEMBERS!$C$1:$K$88,3,FALSE)</f>
        <v>#N/A</v>
      </c>
      <c r="R94" s="127"/>
      <c r="S94" s="299" t="s">
        <v>1111</v>
      </c>
      <c r="T94" s="299" t="s">
        <v>58</v>
      </c>
      <c r="U94" s="300">
        <v>40780</v>
      </c>
    </row>
    <row r="95" spans="1:21" ht="18" x14ac:dyDescent="0.25">
      <c r="B95" s="281">
        <v>3</v>
      </c>
      <c r="C95" s="302"/>
      <c r="D95" s="335" t="s">
        <v>118</v>
      </c>
      <c r="E95" s="335" t="s">
        <v>1670</v>
      </c>
      <c r="F95" s="352">
        <v>41119</v>
      </c>
      <c r="K95" s="296" t="e">
        <f>VLOOKUP($L95,MEMBERS!$C:$X,18,FALSE)</f>
        <v>#N/A</v>
      </c>
      <c r="M95" s="152" t="e">
        <f>VLOOKUP($L95,MEMBERS!$C$1:$K$88,9,FALSE)</f>
        <v>#N/A</v>
      </c>
      <c r="N95" s="24" t="e">
        <f>VLOOKUP($L95,MEMBERS!$C$1:$R$88,15,FALSE)</f>
        <v>#N/A</v>
      </c>
      <c r="O95" s="34" t="e">
        <f>VLOOKUP($P95,MEMBERS!$C:$X,2,FALSE)</f>
        <v>#N/A</v>
      </c>
      <c r="Q95" s="298" t="e">
        <f>VLOOKUP($P95,MEMBERS!$C$1:$K$88,3,FALSE)</f>
        <v>#N/A</v>
      </c>
      <c r="R95" s="127"/>
      <c r="S95" s="299" t="s">
        <v>708</v>
      </c>
      <c r="T95" s="299" t="s">
        <v>104</v>
      </c>
      <c r="U95" s="300">
        <v>40807</v>
      </c>
    </row>
    <row r="96" spans="1:21" ht="18" x14ac:dyDescent="0.25">
      <c r="B96" s="281">
        <v>4</v>
      </c>
      <c r="C96" s="302"/>
      <c r="D96" s="335"/>
      <c r="E96" s="335"/>
      <c r="F96" s="336"/>
      <c r="K96" s="296" t="e">
        <f>VLOOKUP($L96,MEMBERS!$C:$X,18,FALSE)</f>
        <v>#N/A</v>
      </c>
      <c r="M96" s="152" t="e">
        <f>VLOOKUP($L96,MEMBERS!$C$1:$K$88,9,FALSE)</f>
        <v>#N/A</v>
      </c>
      <c r="N96" s="24" t="e">
        <f>VLOOKUP($L96,MEMBERS!$C$1:$R$88,15,FALSE)</f>
        <v>#N/A</v>
      </c>
      <c r="O96" s="34" t="e">
        <f>VLOOKUP($P96,MEMBERS!$C:$X,2,FALSE)</f>
        <v>#N/A</v>
      </c>
      <c r="Q96" s="298" t="e">
        <f>VLOOKUP($P96,MEMBERS!$C$1:$K$88,3,FALSE)</f>
        <v>#N/A</v>
      </c>
      <c r="R96" s="24"/>
      <c r="S96" s="299" t="s">
        <v>668</v>
      </c>
      <c r="T96" s="299" t="s">
        <v>108</v>
      </c>
      <c r="U96" s="300">
        <v>40820</v>
      </c>
    </row>
    <row r="97" spans="2:21" ht="18" x14ac:dyDescent="0.25">
      <c r="B97" s="281">
        <v>5</v>
      </c>
      <c r="C97" s="302"/>
      <c r="D97" s="335"/>
      <c r="E97" s="335"/>
      <c r="F97" s="336"/>
      <c r="K97" s="296" t="e">
        <f>VLOOKUP($L97,MEMBERS!$C:$X,18,FALSE)</f>
        <v>#N/A</v>
      </c>
      <c r="M97" s="152" t="e">
        <f>VLOOKUP($L97,MEMBERS!$C$1:$K$88,9,FALSE)</f>
        <v>#N/A</v>
      </c>
      <c r="N97" s="24" t="e">
        <f>VLOOKUP($L97,MEMBERS!$C$1:$R$88,15,FALSE)</f>
        <v>#N/A</v>
      </c>
      <c r="O97" s="34" t="e">
        <f>VLOOKUP($P97,MEMBERS!$C:$X,2,FALSE)</f>
        <v>#N/A</v>
      </c>
      <c r="Q97" s="298" t="e">
        <f>VLOOKUP($P97,MEMBERS!$C$1:$K$88,3,FALSE)</f>
        <v>#N/A</v>
      </c>
      <c r="R97" s="24"/>
      <c r="S97" s="299" t="s">
        <v>887</v>
      </c>
      <c r="T97" s="299" t="s">
        <v>133</v>
      </c>
      <c r="U97" s="300">
        <v>40826</v>
      </c>
    </row>
    <row r="98" spans="2:21" ht="18" x14ac:dyDescent="0.25">
      <c r="B98" s="281">
        <v>6</v>
      </c>
      <c r="C98" s="302"/>
      <c r="D98" s="335"/>
      <c r="E98" s="335"/>
      <c r="F98" s="336"/>
      <c r="K98" s="296" t="e">
        <f>VLOOKUP($L98,MEMBERS!$C:$X,18,FALSE)</f>
        <v>#N/A</v>
      </c>
      <c r="M98" s="152" t="e">
        <f>VLOOKUP($L98,MEMBERS!$C$1:$K$88,9,FALSE)</f>
        <v>#N/A</v>
      </c>
      <c r="N98" s="24" t="e">
        <f>VLOOKUP($L98,MEMBERS!$C$1:$R$88,15,FALSE)</f>
        <v>#N/A</v>
      </c>
      <c r="O98" s="34" t="e">
        <f>VLOOKUP($P98,MEMBERS!$C:$X,2,FALSE)</f>
        <v>#N/A</v>
      </c>
      <c r="Q98" s="298" t="e">
        <f>VLOOKUP($P98,MEMBERS!$C$1:$K$88,3,FALSE)</f>
        <v>#N/A</v>
      </c>
      <c r="R98" s="24"/>
      <c r="S98" s="299" t="s">
        <v>148</v>
      </c>
      <c r="T98" s="299" t="s">
        <v>149</v>
      </c>
      <c r="U98" s="300">
        <v>40839</v>
      </c>
    </row>
    <row r="99" spans="2:21" ht="18" x14ac:dyDescent="0.25">
      <c r="B99" s="281">
        <v>7</v>
      </c>
      <c r="C99" s="302"/>
      <c r="D99" s="335"/>
      <c r="E99" s="335"/>
      <c r="F99" s="336"/>
      <c r="G99" s="127"/>
      <c r="K99" s="296" t="e">
        <f>VLOOKUP($L99,MEMBERS!$C:$X,18,FALSE)</f>
        <v>#N/A</v>
      </c>
      <c r="M99" s="152" t="e">
        <f>VLOOKUP($L99,MEMBERS!$C$1:$K$88,9,FALSE)</f>
        <v>#N/A</v>
      </c>
      <c r="N99" s="24" t="e">
        <f>VLOOKUP($L99,MEMBERS!$C$1:$R$88,15,FALSE)</f>
        <v>#N/A</v>
      </c>
      <c r="O99" s="34" t="e">
        <f>VLOOKUP($P99,MEMBERS!$C:$X,2,FALSE)</f>
        <v>#N/A</v>
      </c>
      <c r="Q99" s="298" t="e">
        <f>VLOOKUP($P99,MEMBERS!$C$1:$K$88,3,FALSE)</f>
        <v>#N/A</v>
      </c>
      <c r="R99" s="24"/>
      <c r="S99" s="299" t="s">
        <v>1490</v>
      </c>
      <c r="T99" s="299" t="s">
        <v>123</v>
      </c>
      <c r="U99" s="313">
        <v>40887</v>
      </c>
    </row>
    <row r="100" spans="2:21" ht="18" x14ac:dyDescent="0.25">
      <c r="B100" s="281">
        <v>8</v>
      </c>
      <c r="C100" s="304"/>
      <c r="D100" s="335"/>
      <c r="E100" s="335"/>
      <c r="F100" s="336"/>
      <c r="G100" s="127"/>
      <c r="K100" s="296" t="e">
        <f>VLOOKUP($L100,MEMBERS!$C:$X,18,FALSE)</f>
        <v>#N/A</v>
      </c>
      <c r="M100" s="152" t="e">
        <f>VLOOKUP($L100,MEMBERS!$C$1:$K$88,9,FALSE)</f>
        <v>#N/A</v>
      </c>
      <c r="N100" s="24" t="e">
        <f>VLOOKUP($L100,MEMBERS!$C$1:$R$88,15,FALSE)</f>
        <v>#N/A</v>
      </c>
      <c r="O100" s="34" t="e">
        <f>VLOOKUP($P100,MEMBERS!$C:$X,2,FALSE)</f>
        <v>#N/A</v>
      </c>
      <c r="Q100" s="298" t="e">
        <f>VLOOKUP($P100,MEMBERS!$C$1:$K$88,3,FALSE)</f>
        <v>#N/A</v>
      </c>
      <c r="R100" s="24"/>
      <c r="S100" s="299" t="s">
        <v>1491</v>
      </c>
      <c r="T100" s="299" t="s">
        <v>88</v>
      </c>
      <c r="U100" s="313">
        <v>40899</v>
      </c>
    </row>
    <row r="101" spans="2:21" ht="18" x14ac:dyDescent="0.25">
      <c r="B101" s="281">
        <v>9</v>
      </c>
      <c r="C101" s="304"/>
      <c r="D101" s="335"/>
      <c r="E101" s="335"/>
      <c r="F101" s="336"/>
      <c r="K101" s="296" t="e">
        <f>VLOOKUP($L101,MEMBERS!$C:$X,18,FALSE)</f>
        <v>#N/A</v>
      </c>
      <c r="M101" s="152" t="e">
        <f>VLOOKUP($L101,MEMBERS!$C$1:$K$88,9,FALSE)</f>
        <v>#N/A</v>
      </c>
      <c r="N101" s="24" t="e">
        <f>VLOOKUP($L101,MEMBERS!$C$1:$R$88,15,FALSE)</f>
        <v>#N/A</v>
      </c>
      <c r="O101" s="34" t="e">
        <f>VLOOKUP($P101,MEMBERS!$C:$X,2,FALSE)</f>
        <v>#N/A</v>
      </c>
      <c r="Q101" s="298" t="e">
        <f>VLOOKUP($P101,MEMBERS!$C$1:$K$88,3,FALSE)</f>
        <v>#N/A</v>
      </c>
      <c r="R101" s="24"/>
      <c r="S101" s="299" t="s">
        <v>1492</v>
      </c>
      <c r="T101" s="299" t="s">
        <v>62</v>
      </c>
      <c r="U101" s="313">
        <v>40902</v>
      </c>
    </row>
    <row r="102" spans="2:21" ht="18" x14ac:dyDescent="0.25">
      <c r="B102" s="281">
        <v>11</v>
      </c>
      <c r="C102" s="304"/>
      <c r="D102" s="335"/>
      <c r="E102" s="335"/>
      <c r="F102" s="336"/>
      <c r="K102" s="296" t="e">
        <f>VLOOKUP($L102,MEMBERS!$C:$X,18,FALSE)</f>
        <v>#N/A</v>
      </c>
      <c r="M102" s="152" t="e">
        <f>VLOOKUP($L102,MEMBERS!$C$1:$K$88,9,FALSE)</f>
        <v>#N/A</v>
      </c>
      <c r="N102" s="24" t="e">
        <f>VLOOKUP($L102,MEMBERS!$C$1:$R$88,15,FALSE)</f>
        <v>#N/A</v>
      </c>
      <c r="O102" s="34" t="e">
        <f>VLOOKUP($P102,MEMBERS!$C:$X,2,FALSE)</f>
        <v>#N/A</v>
      </c>
      <c r="Q102" s="298" t="e">
        <f>VLOOKUP($P102,MEMBERS!$C$1:$K$88,3,FALSE)</f>
        <v>#N/A</v>
      </c>
      <c r="R102" s="24"/>
    </row>
    <row r="103" spans="2:21" ht="18" x14ac:dyDescent="0.25">
      <c r="B103" s="281">
        <v>12</v>
      </c>
      <c r="C103" s="304"/>
      <c r="D103" s="335"/>
      <c r="E103" s="335"/>
      <c r="F103" s="336"/>
      <c r="G103" s="127"/>
      <c r="K103" s="296" t="e">
        <f>VLOOKUP($L103,MEMBERS!$C:$X,18,FALSE)</f>
        <v>#N/A</v>
      </c>
      <c r="M103" s="152" t="e">
        <f>VLOOKUP($L103,MEMBERS!$C$1:$K$88,9,FALSE)</f>
        <v>#N/A</v>
      </c>
      <c r="N103" s="24" t="e">
        <f>VLOOKUP($L103,MEMBERS!$C$1:$R$88,15,FALSE)</f>
        <v>#N/A</v>
      </c>
      <c r="O103" s="34" t="e">
        <f>VLOOKUP($P103,MEMBERS!$C:$X,2,FALSE)</f>
        <v>#N/A</v>
      </c>
      <c r="Q103" s="298" t="e">
        <f>VLOOKUP($P103,MEMBERS!$C$1:$K$88,3,FALSE)</f>
        <v>#N/A</v>
      </c>
      <c r="R103" s="24"/>
    </row>
    <row r="104" spans="2:21" ht="15" x14ac:dyDescent="0.25">
      <c r="B104" s="281">
        <v>13</v>
      </c>
      <c r="C104" s="304"/>
      <c r="D104" s="305"/>
      <c r="E104" s="31"/>
      <c r="F104" s="283"/>
      <c r="G104" s="127"/>
      <c r="K104" s="296" t="e">
        <f>VLOOKUP($L104,MEMBERS!$C:$X,18,FALSE)</f>
        <v>#N/A</v>
      </c>
      <c r="M104" s="152" t="e">
        <f>VLOOKUP($L104,MEMBERS!$C$1:$K$88,9,FALSE)</f>
        <v>#N/A</v>
      </c>
      <c r="N104" s="24" t="e">
        <f>VLOOKUP($L104,MEMBERS!$C$1:$R$88,15,FALSE)</f>
        <v>#N/A</v>
      </c>
      <c r="O104" s="34" t="e">
        <f>VLOOKUP($P104,MEMBERS!$C:$X,2,FALSE)</f>
        <v>#N/A</v>
      </c>
      <c r="Q104" s="298" t="e">
        <f>VLOOKUP($P104,MEMBERS!$C$1:$K$88,3,FALSE)</f>
        <v>#N/A</v>
      </c>
      <c r="R104" s="24"/>
    </row>
    <row r="105" spans="2:21" ht="15" x14ac:dyDescent="0.25">
      <c r="B105" s="281">
        <v>14</v>
      </c>
      <c r="C105" s="304"/>
      <c r="D105" s="305"/>
      <c r="E105" s="31"/>
      <c r="F105" s="283"/>
      <c r="G105" s="127"/>
      <c r="K105" s="296" t="e">
        <f>VLOOKUP($L105,MEMBERS!$C:$X,18,FALSE)</f>
        <v>#N/A</v>
      </c>
      <c r="M105" s="152" t="e">
        <f>VLOOKUP($L105,MEMBERS!$C$1:$K$88,9,FALSE)</f>
        <v>#N/A</v>
      </c>
      <c r="N105" s="24" t="e">
        <f>VLOOKUP($L105,MEMBERS!$C$1:$R$88,15,FALSE)</f>
        <v>#N/A</v>
      </c>
      <c r="O105" s="34" t="e">
        <f>VLOOKUP($P105,MEMBERS!$C:$X,2,FALSE)</f>
        <v>#N/A</v>
      </c>
      <c r="Q105" s="298" t="e">
        <f>VLOOKUP($P105,MEMBERS!$C$1:$K$88,3,FALSE)</f>
        <v>#N/A</v>
      </c>
      <c r="R105" s="24"/>
    </row>
    <row r="106" spans="2:21" ht="15" x14ac:dyDescent="0.25">
      <c r="C106" s="284"/>
      <c r="D106" s="282"/>
      <c r="E106" s="285"/>
      <c r="F106" s="294"/>
      <c r="G106" s="127"/>
      <c r="K106" s="296" t="e">
        <f>VLOOKUP($L106,MEMBERS!$C:$X,18,FALSE)</f>
        <v>#N/A</v>
      </c>
      <c r="M106" s="152" t="e">
        <f>VLOOKUP($L106,MEMBERS!$C$1:$K$88,9,FALSE)</f>
        <v>#N/A</v>
      </c>
      <c r="N106" s="24" t="e">
        <f>VLOOKUP($L106,MEMBERS!$C$1:$R$88,15,FALSE)</f>
        <v>#N/A</v>
      </c>
      <c r="O106" s="34" t="e">
        <f>VLOOKUP($P106,MEMBERS!$C:$X,2,FALSE)</f>
        <v>#N/A</v>
      </c>
      <c r="Q106" s="298" t="e">
        <f>VLOOKUP($P106,MEMBERS!$C$1:$K$88,3,FALSE)</f>
        <v>#N/A</v>
      </c>
      <c r="R106" s="24"/>
    </row>
    <row r="107" spans="2:21" ht="15" x14ac:dyDescent="0.25">
      <c r="C107" s="284"/>
      <c r="D107" s="282"/>
      <c r="E107" s="285"/>
      <c r="F107" s="294"/>
      <c r="G107" s="127"/>
      <c r="K107" s="296" t="e">
        <f>VLOOKUP($L107,MEMBERS!$C:$X,18,FALSE)</f>
        <v>#N/A</v>
      </c>
      <c r="M107" s="152" t="e">
        <f>VLOOKUP($L107,MEMBERS!$C$1:$K$88,9,FALSE)</f>
        <v>#N/A</v>
      </c>
      <c r="N107" s="24" t="e">
        <f>VLOOKUP($L107,MEMBERS!$C$1:$R$88,15,FALSE)</f>
        <v>#N/A</v>
      </c>
      <c r="O107" s="34" t="e">
        <f>VLOOKUP($P107,MEMBERS!$C:$X,2,FALSE)</f>
        <v>#N/A</v>
      </c>
      <c r="Q107" s="298" t="e">
        <f>VLOOKUP($P107,MEMBERS!$C$1:$K$88,3,FALSE)</f>
        <v>#N/A</v>
      </c>
      <c r="R107" s="24"/>
    </row>
    <row r="108" spans="2:21" ht="15" x14ac:dyDescent="0.25">
      <c r="C108" s="284"/>
      <c r="D108" s="282"/>
      <c r="E108" s="285"/>
      <c r="F108" s="294"/>
      <c r="G108" s="127"/>
      <c r="K108" s="296" t="e">
        <f>VLOOKUP($L108,MEMBERS!$C:$X,18,FALSE)</f>
        <v>#N/A</v>
      </c>
      <c r="M108" s="152" t="e">
        <f>VLOOKUP($L108,MEMBERS!$C$1:$K$88,9,FALSE)</f>
        <v>#N/A</v>
      </c>
      <c r="N108" s="24" t="e">
        <f>VLOOKUP($L108,MEMBERS!$C$1:$R$88,15,FALSE)</f>
        <v>#N/A</v>
      </c>
      <c r="O108" s="34" t="e">
        <f>VLOOKUP($P108,MEMBERS!$C:$X,2,FALSE)</f>
        <v>#N/A</v>
      </c>
      <c r="Q108" s="298" t="e">
        <f>VLOOKUP($P108,MEMBERS!$C$1:$K$88,3,FALSE)</f>
        <v>#N/A</v>
      </c>
      <c r="R108" s="24"/>
    </row>
    <row r="109" spans="2:21" ht="15" x14ac:dyDescent="0.25">
      <c r="C109" s="284"/>
      <c r="D109" s="282"/>
      <c r="E109" s="285"/>
      <c r="F109" s="294"/>
      <c r="G109" s="127"/>
      <c r="K109" s="296" t="e">
        <f>VLOOKUP($L109,MEMBERS!$C:$X,18,FALSE)</f>
        <v>#N/A</v>
      </c>
      <c r="M109" s="152" t="e">
        <f>VLOOKUP($L109,MEMBERS!$C$1:$K$88,9,FALSE)</f>
        <v>#N/A</v>
      </c>
      <c r="N109" s="24" t="e">
        <f>VLOOKUP($L109,MEMBERS!$C$1:$R$88,15,FALSE)</f>
        <v>#N/A</v>
      </c>
      <c r="O109" s="34" t="e">
        <f>VLOOKUP($P109,MEMBERS!$C:$X,2,FALSE)</f>
        <v>#N/A</v>
      </c>
      <c r="Q109" s="298" t="e">
        <f>VLOOKUP($P109,MEMBERS!$C$1:$K$88,3,FALSE)</f>
        <v>#N/A</v>
      </c>
      <c r="R109" s="24"/>
    </row>
    <row r="110" spans="2:21" ht="15" x14ac:dyDescent="0.25">
      <c r="C110" s="293"/>
      <c r="D110" s="291"/>
      <c r="E110" s="292"/>
      <c r="F110" s="294"/>
      <c r="G110" s="127"/>
      <c r="K110" s="296" t="e">
        <f>VLOOKUP($L110,MEMBERS!$C:$X,18,FALSE)</f>
        <v>#N/A</v>
      </c>
      <c r="M110" s="152" t="e">
        <f>VLOOKUP($L110,MEMBERS!$C$1:$K$88,9,FALSE)</f>
        <v>#N/A</v>
      </c>
      <c r="N110" s="24" t="e">
        <f>VLOOKUP($L110,MEMBERS!$C$1:$R$88,15,FALSE)</f>
        <v>#N/A</v>
      </c>
      <c r="O110" s="34" t="e">
        <f>VLOOKUP($P110,MEMBERS!$C:$X,2,FALSE)</f>
        <v>#N/A</v>
      </c>
      <c r="Q110" s="298" t="e">
        <f>VLOOKUP($P110,MEMBERS!$C$1:$K$88,3,FALSE)</f>
        <v>#N/A</v>
      </c>
      <c r="R110" s="24"/>
    </row>
    <row r="111" spans="2:21" ht="15" x14ac:dyDescent="0.25">
      <c r="C111" s="293"/>
      <c r="D111" s="291"/>
      <c r="E111" s="292"/>
      <c r="F111" s="294"/>
      <c r="G111" s="127"/>
      <c r="K111" s="296" t="e">
        <f>VLOOKUP($L111,MEMBERS!$C:$X,18,FALSE)</f>
        <v>#N/A</v>
      </c>
      <c r="M111" s="152" t="e">
        <f>VLOOKUP($L111,MEMBERS!$C$1:$K$88,9,FALSE)</f>
        <v>#N/A</v>
      </c>
      <c r="N111" s="24" t="e">
        <f>VLOOKUP($L111,MEMBERS!$C$1:$R$88,15,FALSE)</f>
        <v>#N/A</v>
      </c>
      <c r="O111" s="34" t="e">
        <f>VLOOKUP($P111,MEMBERS!$C:$X,2,FALSE)</f>
        <v>#N/A</v>
      </c>
      <c r="Q111" s="298" t="e">
        <f>VLOOKUP($P111,MEMBERS!$C$1:$K$88,3,FALSE)</f>
        <v>#N/A</v>
      </c>
      <c r="R111" s="24"/>
    </row>
    <row r="112" spans="2:21" ht="15" x14ac:dyDescent="0.25">
      <c r="C112" s="293"/>
      <c r="D112" s="291"/>
      <c r="E112" s="292"/>
      <c r="F112" s="294"/>
      <c r="G112" s="127"/>
      <c r="K112" s="296" t="e">
        <f>VLOOKUP($L112,MEMBERS!$C:$X,18,FALSE)</f>
        <v>#N/A</v>
      </c>
      <c r="M112" s="152" t="e">
        <f>VLOOKUP($L112,MEMBERS!$C$1:$K$88,9,FALSE)</f>
        <v>#N/A</v>
      </c>
      <c r="N112" s="24" t="e">
        <f>VLOOKUP($L112,MEMBERS!$C$1:$R$88,15,FALSE)</f>
        <v>#N/A</v>
      </c>
      <c r="O112" s="34" t="e">
        <f>VLOOKUP($P112,MEMBERS!$C:$X,2,FALSE)</f>
        <v>#N/A</v>
      </c>
      <c r="Q112" s="298" t="e">
        <f>VLOOKUP($P112,MEMBERS!$C$1:$K$88,3,FALSE)</f>
        <v>#N/A</v>
      </c>
      <c r="R112" s="24"/>
    </row>
    <row r="113" spans="3:18" ht="15" x14ac:dyDescent="0.25">
      <c r="C113" s="293"/>
      <c r="D113" s="291"/>
      <c r="E113" s="292"/>
      <c r="F113" s="294"/>
      <c r="G113" s="127"/>
      <c r="K113" s="296" t="e">
        <f>VLOOKUP($L113,MEMBERS!$C:$X,18,FALSE)</f>
        <v>#N/A</v>
      </c>
      <c r="M113" s="152" t="e">
        <f>VLOOKUP($L113,MEMBERS!$C$1:$K$88,9,FALSE)</f>
        <v>#N/A</v>
      </c>
      <c r="N113" s="24" t="e">
        <f>VLOOKUP($L113,MEMBERS!$C$1:$R$88,15,FALSE)</f>
        <v>#N/A</v>
      </c>
      <c r="O113" s="34" t="e">
        <f>VLOOKUP($P113,MEMBERS!$C:$X,2,FALSE)</f>
        <v>#N/A</v>
      </c>
      <c r="Q113" s="298" t="e">
        <f>VLOOKUP($P113,MEMBERS!$C$1:$K$88,3,FALSE)</f>
        <v>#N/A</v>
      </c>
      <c r="R113" s="24"/>
    </row>
    <row r="114" spans="3:18" ht="15" x14ac:dyDescent="0.25">
      <c r="C114" s="293"/>
      <c r="D114" s="291"/>
      <c r="E114" s="292"/>
      <c r="F114" s="294"/>
      <c r="G114" s="127"/>
      <c r="K114" s="296" t="e">
        <f>VLOOKUP($L114,MEMBERS!$C:$X,18,FALSE)</f>
        <v>#N/A</v>
      </c>
      <c r="M114" s="152" t="e">
        <f>VLOOKUP($L114,MEMBERS!$C$1:$K$88,9,FALSE)</f>
        <v>#N/A</v>
      </c>
      <c r="N114" s="24" t="e">
        <f>VLOOKUP($L114,MEMBERS!$C$1:$R$88,15,FALSE)</f>
        <v>#N/A</v>
      </c>
      <c r="O114" s="34" t="e">
        <f>VLOOKUP($P114,MEMBERS!$C:$X,2,FALSE)</f>
        <v>#N/A</v>
      </c>
      <c r="Q114" s="298" t="e">
        <f>VLOOKUP($P114,MEMBERS!$C$1:$K$88,3,FALSE)</f>
        <v>#N/A</v>
      </c>
      <c r="R114" s="24"/>
    </row>
    <row r="115" spans="3:18" ht="15.75" x14ac:dyDescent="0.25">
      <c r="C115" s="46"/>
      <c r="D115" s="133"/>
      <c r="E115" s="134"/>
      <c r="F115" s="81"/>
      <c r="G115" s="127"/>
      <c r="K115" s="296" t="e">
        <f>VLOOKUP($L115,MEMBERS!$C:$X,18,FALSE)</f>
        <v>#N/A</v>
      </c>
      <c r="M115" s="152" t="e">
        <f>VLOOKUP($L115,MEMBERS!$C$1:$K$88,9,FALSE)</f>
        <v>#N/A</v>
      </c>
      <c r="N115" s="24" t="e">
        <f>VLOOKUP($L115,MEMBERS!$C$1:$R$88,15,FALSE)</f>
        <v>#N/A</v>
      </c>
      <c r="O115" s="34" t="e">
        <f>VLOOKUP($P115,MEMBERS!$C:$X,2,FALSE)</f>
        <v>#N/A</v>
      </c>
      <c r="Q115" s="298" t="e">
        <f>VLOOKUP($P115,MEMBERS!$C$1:$K$88,3,FALSE)</f>
        <v>#N/A</v>
      </c>
      <c r="R115" s="24"/>
    </row>
    <row r="116" spans="3:18" ht="15" x14ac:dyDescent="0.25">
      <c r="G116" s="127"/>
      <c r="K116" s="296" t="e">
        <f>VLOOKUP($L116,MEMBERS!$C:$X,18,FALSE)</f>
        <v>#N/A</v>
      </c>
      <c r="M116" s="152" t="e">
        <f>VLOOKUP($L116,MEMBERS!$C$1:$K$88,9,FALSE)</f>
        <v>#N/A</v>
      </c>
      <c r="N116" s="24" t="e">
        <f>VLOOKUP($L116,MEMBERS!$C$1:$R$88,15,FALSE)</f>
        <v>#N/A</v>
      </c>
      <c r="O116" s="34" t="e">
        <f>VLOOKUP($P116,MEMBERS!$C:$X,2,FALSE)</f>
        <v>#N/A</v>
      </c>
      <c r="Q116" s="298" t="e">
        <f>VLOOKUP($P116,MEMBERS!$C$1:$K$88,3,FALSE)</f>
        <v>#N/A</v>
      </c>
      <c r="R116" s="24"/>
    </row>
    <row r="117" spans="3:18" ht="15" x14ac:dyDescent="0.25">
      <c r="F117" s="91"/>
      <c r="G117" s="127"/>
      <c r="K117" s="296" t="e">
        <f>VLOOKUP($L117,MEMBERS!$C:$X,18,FALSE)</f>
        <v>#N/A</v>
      </c>
      <c r="M117" s="152" t="e">
        <f>VLOOKUP($L117,MEMBERS!$C$1:$K$88,9,FALSE)</f>
        <v>#N/A</v>
      </c>
      <c r="N117" s="24" t="e">
        <f>VLOOKUP($L117,MEMBERS!$C$1:$R$88,15,FALSE)</f>
        <v>#N/A</v>
      </c>
      <c r="O117" s="34" t="e">
        <f>VLOOKUP($P117,MEMBERS!$C:$X,2,FALSE)</f>
        <v>#N/A</v>
      </c>
      <c r="Q117" s="298" t="e">
        <f>VLOOKUP($P117,MEMBERS!$C$1:$K$88,3,FALSE)</f>
        <v>#N/A</v>
      </c>
      <c r="R117" s="24"/>
    </row>
    <row r="118" spans="3:18" ht="15" x14ac:dyDescent="0.25">
      <c r="K118" s="296" t="e">
        <f>VLOOKUP($L118,MEMBERS!$C:$X,18,FALSE)</f>
        <v>#N/A</v>
      </c>
      <c r="M118" s="152" t="e">
        <f>VLOOKUP($L118,MEMBERS!$C$1:$K$88,9,FALSE)</f>
        <v>#N/A</v>
      </c>
      <c r="N118" s="24" t="e">
        <f>VLOOKUP($L118,MEMBERS!$C$1:$R$88,15,FALSE)</f>
        <v>#N/A</v>
      </c>
      <c r="O118" s="34" t="e">
        <f>VLOOKUP($P118,MEMBERS!$C:$X,2,FALSE)</f>
        <v>#N/A</v>
      </c>
      <c r="Q118" s="298" t="e">
        <f>VLOOKUP($P118,MEMBERS!$C$1:$K$88,3,FALSE)</f>
        <v>#N/A</v>
      </c>
      <c r="R118" s="24"/>
    </row>
    <row r="119" spans="3:18" ht="15" x14ac:dyDescent="0.25">
      <c r="H119" s="3"/>
      <c r="K119" s="296" t="e">
        <f>VLOOKUP($L119,MEMBERS!$C:$X,18,FALSE)</f>
        <v>#N/A</v>
      </c>
      <c r="M119" s="152" t="e">
        <f>VLOOKUP($L119,MEMBERS!$C$1:$K$88,9,FALSE)</f>
        <v>#N/A</v>
      </c>
      <c r="N119" s="24" t="e">
        <f>VLOOKUP($L119,MEMBERS!$C$1:$R$88,15,FALSE)</f>
        <v>#N/A</v>
      </c>
      <c r="O119" s="34" t="e">
        <f>VLOOKUP($P119,MEMBERS!$C:$X,2,FALSE)</f>
        <v>#N/A</v>
      </c>
      <c r="Q119" s="298" t="e">
        <f>VLOOKUP($P119,MEMBERS!$C$1:$K$88,3,FALSE)</f>
        <v>#N/A</v>
      </c>
      <c r="R119" s="24"/>
    </row>
    <row r="120" spans="3:18" ht="15" x14ac:dyDescent="0.25">
      <c r="K120" s="296" t="e">
        <f>VLOOKUP($L120,MEMBERS!$C:$X,18,FALSE)</f>
        <v>#N/A</v>
      </c>
      <c r="M120" s="152" t="e">
        <f>VLOOKUP($L120,MEMBERS!$C$1:$K$88,9,FALSE)</f>
        <v>#N/A</v>
      </c>
      <c r="N120" s="24" t="e">
        <f>VLOOKUP($L120,MEMBERS!$C$1:$R$88,15,FALSE)</f>
        <v>#N/A</v>
      </c>
      <c r="O120" s="34" t="e">
        <f>VLOOKUP($P120,MEMBERS!$C:$X,2,FALSE)</f>
        <v>#N/A</v>
      </c>
      <c r="Q120" s="298" t="e">
        <f>VLOOKUP($P120,MEMBERS!$C$1:$K$88,3,FALSE)</f>
        <v>#N/A</v>
      </c>
      <c r="R120" s="24"/>
    </row>
    <row r="121" spans="3:18" ht="15" x14ac:dyDescent="0.25">
      <c r="K121" s="296" t="e">
        <f>VLOOKUP($L121,MEMBERS!$C:$X,18,FALSE)</f>
        <v>#N/A</v>
      </c>
      <c r="M121" s="152" t="e">
        <f>VLOOKUP($L121,MEMBERS!$C$1:$K$88,9,FALSE)</f>
        <v>#N/A</v>
      </c>
      <c r="N121" s="24" t="e">
        <f>VLOOKUP($L121,MEMBERS!$C$1:$R$88,15,FALSE)</f>
        <v>#N/A</v>
      </c>
      <c r="O121" s="34" t="e">
        <f>VLOOKUP($P121,MEMBERS!$C:$X,2,FALSE)</f>
        <v>#N/A</v>
      </c>
      <c r="Q121" s="298" t="e">
        <f>VLOOKUP($P121,MEMBERS!$C$1:$K$88,3,FALSE)</f>
        <v>#N/A</v>
      </c>
      <c r="R121" s="24"/>
    </row>
    <row r="122" spans="3:18" ht="15" x14ac:dyDescent="0.25">
      <c r="K122" s="296" t="e">
        <f>VLOOKUP($L122,MEMBERS!$C:$X,18,FALSE)</f>
        <v>#N/A</v>
      </c>
      <c r="M122" s="152" t="e">
        <f>VLOOKUP($L122,MEMBERS!$C$1:$K$88,9,FALSE)</f>
        <v>#N/A</v>
      </c>
      <c r="N122" s="24" t="e">
        <f>VLOOKUP($L122,MEMBERS!$C$1:$R$88,15,FALSE)</f>
        <v>#N/A</v>
      </c>
      <c r="O122" s="34" t="e">
        <f>VLOOKUP($P122,MEMBERS!$C:$X,2,FALSE)</f>
        <v>#N/A</v>
      </c>
      <c r="Q122" s="298" t="e">
        <f>VLOOKUP($P122,MEMBERS!$C$1:$K$88,3,FALSE)</f>
        <v>#N/A</v>
      </c>
      <c r="R122" s="24"/>
    </row>
    <row r="123" spans="3:18" ht="15" x14ac:dyDescent="0.25">
      <c r="K123" s="296" t="e">
        <f>VLOOKUP($L123,MEMBERS!$C:$X,18,FALSE)</f>
        <v>#N/A</v>
      </c>
      <c r="M123" s="152" t="e">
        <f>VLOOKUP($L123,MEMBERS!$C$1:$K$88,9,FALSE)</f>
        <v>#N/A</v>
      </c>
      <c r="N123" s="24" t="e">
        <f>VLOOKUP($L123,MEMBERS!$C$1:$R$88,15,FALSE)</f>
        <v>#N/A</v>
      </c>
      <c r="O123" s="34" t="e">
        <f>VLOOKUP($P123,MEMBERS!$C:$X,2,FALSE)</f>
        <v>#N/A</v>
      </c>
      <c r="Q123" s="298" t="e">
        <f>VLOOKUP($P123,MEMBERS!$C$1:$K$88,3,FALSE)</f>
        <v>#N/A</v>
      </c>
      <c r="R123" s="24"/>
    </row>
    <row r="124" spans="3:18" ht="15" x14ac:dyDescent="0.25">
      <c r="K124" s="296" t="e">
        <f>VLOOKUP($L124,MEMBERS!$C:$X,18,FALSE)</f>
        <v>#N/A</v>
      </c>
      <c r="M124" s="152" t="e">
        <f>VLOOKUP($L124,MEMBERS!$C$1:$K$88,9,FALSE)</f>
        <v>#N/A</v>
      </c>
      <c r="N124" s="24" t="e">
        <f>VLOOKUP($L124,MEMBERS!$C$1:$R$88,15,FALSE)</f>
        <v>#N/A</v>
      </c>
      <c r="O124" s="34" t="e">
        <f>VLOOKUP($P124,MEMBERS!$C:$X,2,FALSE)</f>
        <v>#N/A</v>
      </c>
      <c r="Q124" s="298" t="e">
        <f>VLOOKUP($P124,MEMBERS!$C$1:$K$88,3,FALSE)</f>
        <v>#N/A</v>
      </c>
      <c r="R124" s="24"/>
    </row>
    <row r="125" spans="3:18" ht="15" x14ac:dyDescent="0.25">
      <c r="K125" s="296" t="e">
        <f>VLOOKUP($L125,MEMBERS!$C:$X,18,FALSE)</f>
        <v>#N/A</v>
      </c>
      <c r="M125" s="152" t="e">
        <f>VLOOKUP($L125,MEMBERS!$C$1:$K$88,9,FALSE)</f>
        <v>#N/A</v>
      </c>
      <c r="N125" s="24" t="e">
        <f>VLOOKUP($L125,MEMBERS!$C$1:$R$88,15,FALSE)</f>
        <v>#N/A</v>
      </c>
      <c r="O125" s="34" t="e">
        <f>VLOOKUP($P125,MEMBERS!$C:$X,2,FALSE)</f>
        <v>#N/A</v>
      </c>
      <c r="Q125" s="298" t="e">
        <f>VLOOKUP($P125,MEMBERS!$C$1:$K$88,3,FALSE)</f>
        <v>#N/A</v>
      </c>
      <c r="R125" s="24"/>
    </row>
    <row r="126" spans="3:18" ht="15" x14ac:dyDescent="0.25">
      <c r="K126" s="296" t="e">
        <f>VLOOKUP($L126,MEMBERS!$C:$X,18,FALSE)</f>
        <v>#N/A</v>
      </c>
      <c r="M126" s="152" t="e">
        <f>VLOOKUP($L126,MEMBERS!$C$1:$K$88,9,FALSE)</f>
        <v>#N/A</v>
      </c>
      <c r="N126" s="24" t="e">
        <f>VLOOKUP($L126,MEMBERS!$C$1:$R$88,15,FALSE)</f>
        <v>#N/A</v>
      </c>
      <c r="O126" s="34" t="e">
        <f>VLOOKUP($P126,MEMBERS!$C:$X,2,FALSE)</f>
        <v>#N/A</v>
      </c>
      <c r="Q126" s="298" t="e">
        <f>VLOOKUP($P126,MEMBERS!$C$1:$K$88,3,FALSE)</f>
        <v>#N/A</v>
      </c>
      <c r="R126" s="24"/>
    </row>
    <row r="127" spans="3:18" ht="15" x14ac:dyDescent="0.25">
      <c r="K127" s="296" t="e">
        <f>VLOOKUP($L127,MEMBERS!$C:$X,18,FALSE)</f>
        <v>#N/A</v>
      </c>
      <c r="M127" s="152" t="e">
        <f>VLOOKUP($L127,MEMBERS!$C$1:$K$88,9,FALSE)</f>
        <v>#N/A</v>
      </c>
      <c r="N127" s="24" t="e">
        <f>VLOOKUP($L127,MEMBERS!$C$1:$R$88,15,FALSE)</f>
        <v>#N/A</v>
      </c>
      <c r="O127" s="34" t="e">
        <f>VLOOKUP($P127,MEMBERS!$C:$X,2,FALSE)</f>
        <v>#N/A</v>
      </c>
      <c r="Q127" s="298" t="e">
        <f>VLOOKUP($P127,MEMBERS!$C$1:$K$88,3,FALSE)</f>
        <v>#N/A</v>
      </c>
      <c r="R127" s="24"/>
    </row>
    <row r="128" spans="3:18" ht="15" x14ac:dyDescent="0.25">
      <c r="K128" s="296" t="e">
        <f>VLOOKUP($L128,MEMBERS!$C:$X,18,FALSE)</f>
        <v>#N/A</v>
      </c>
      <c r="M128" s="152" t="e">
        <f>VLOOKUP($L128,MEMBERS!$C$1:$K$88,9,FALSE)</f>
        <v>#N/A</v>
      </c>
      <c r="N128" s="24" t="e">
        <f>VLOOKUP($L128,MEMBERS!$C$1:$R$88,15,FALSE)</f>
        <v>#N/A</v>
      </c>
      <c r="O128" s="34" t="e">
        <f>VLOOKUP($P128,MEMBERS!$C:$X,2,FALSE)</f>
        <v>#N/A</v>
      </c>
      <c r="Q128" s="298" t="e">
        <f>VLOOKUP($P128,MEMBERS!$C$1:$K$88,3,FALSE)</f>
        <v>#N/A</v>
      </c>
      <c r="R128" s="24"/>
    </row>
    <row r="129" spans="11:18" ht="15" x14ac:dyDescent="0.25">
      <c r="K129" s="296" t="e">
        <f>VLOOKUP($L129,MEMBERS!$C:$X,18,FALSE)</f>
        <v>#N/A</v>
      </c>
      <c r="M129" s="152" t="e">
        <f>VLOOKUP($L129,MEMBERS!$C$1:$K$88,9,FALSE)</f>
        <v>#N/A</v>
      </c>
      <c r="N129" s="24" t="e">
        <f>VLOOKUP($L129,MEMBERS!$C$1:$R$88,15,FALSE)</f>
        <v>#N/A</v>
      </c>
      <c r="O129" s="34" t="e">
        <f>VLOOKUP($P129,MEMBERS!$C:$X,2,FALSE)</f>
        <v>#N/A</v>
      </c>
      <c r="Q129" s="298" t="e">
        <f>VLOOKUP($P129,MEMBERS!$C$1:$K$88,3,FALSE)</f>
        <v>#N/A</v>
      </c>
      <c r="R129" s="24"/>
    </row>
    <row r="130" spans="11:18" ht="15" x14ac:dyDescent="0.25">
      <c r="K130" s="296" t="e">
        <f>VLOOKUP($L130,MEMBERS!$C:$X,18,FALSE)</f>
        <v>#N/A</v>
      </c>
      <c r="M130" s="152" t="e">
        <f>VLOOKUP($L130,MEMBERS!$C$1:$K$88,9,FALSE)</f>
        <v>#N/A</v>
      </c>
      <c r="N130" s="24" t="e">
        <f>VLOOKUP($L130,MEMBERS!$C$1:$R$88,15,FALSE)</f>
        <v>#N/A</v>
      </c>
      <c r="O130" s="34" t="e">
        <f>VLOOKUP($P130,MEMBERS!$C:$X,2,FALSE)</f>
        <v>#N/A</v>
      </c>
      <c r="Q130" s="298" t="e">
        <f>VLOOKUP($P130,MEMBERS!$C$1:$K$88,3,FALSE)</f>
        <v>#N/A</v>
      </c>
      <c r="R130" s="24"/>
    </row>
    <row r="131" spans="11:18" ht="15" x14ac:dyDescent="0.25">
      <c r="K131" s="296" t="e">
        <f>VLOOKUP($L131,MEMBERS!$C:$X,18,FALSE)</f>
        <v>#N/A</v>
      </c>
      <c r="M131" s="152" t="e">
        <f>VLOOKUP($L131,MEMBERS!$C$1:$K$88,9,FALSE)</f>
        <v>#N/A</v>
      </c>
      <c r="N131" s="24" t="e">
        <f>VLOOKUP($L131,MEMBERS!$C$1:$R$88,15,FALSE)</f>
        <v>#N/A</v>
      </c>
      <c r="O131" s="34" t="e">
        <f>VLOOKUP($P131,MEMBERS!$C:$X,2,FALSE)</f>
        <v>#N/A</v>
      </c>
      <c r="Q131" s="298" t="e">
        <f>VLOOKUP($P131,MEMBERS!$C$1:$K$88,3,FALSE)</f>
        <v>#N/A</v>
      </c>
      <c r="R131" s="24"/>
    </row>
    <row r="132" spans="11:18" ht="15" x14ac:dyDescent="0.25">
      <c r="K132" s="296" t="e">
        <f>VLOOKUP($L132,MEMBERS!$C:$X,18,FALSE)</f>
        <v>#N/A</v>
      </c>
      <c r="M132" s="152" t="e">
        <f>VLOOKUP($L132,MEMBERS!$C$1:$K$88,9,FALSE)</f>
        <v>#N/A</v>
      </c>
      <c r="N132" s="24" t="e">
        <f>VLOOKUP($L132,MEMBERS!$C$1:$R$88,15,FALSE)</f>
        <v>#N/A</v>
      </c>
      <c r="O132" s="34" t="e">
        <f>VLOOKUP($P132,MEMBERS!$C:$X,2,FALSE)</f>
        <v>#N/A</v>
      </c>
      <c r="Q132" s="298" t="e">
        <f>VLOOKUP($P132,MEMBERS!$C$1:$K$88,3,FALSE)</f>
        <v>#N/A</v>
      </c>
      <c r="R132" s="24"/>
    </row>
    <row r="133" spans="11:18" ht="15" x14ac:dyDescent="0.25">
      <c r="K133" s="296" t="e">
        <f>VLOOKUP($L133,MEMBERS!$C:$X,18,FALSE)</f>
        <v>#N/A</v>
      </c>
      <c r="M133" s="152" t="e">
        <f>VLOOKUP($L133,MEMBERS!$C$1:$K$88,9,FALSE)</f>
        <v>#N/A</v>
      </c>
      <c r="N133" s="24" t="e">
        <f>VLOOKUP($L133,MEMBERS!$C$1:$R$88,15,FALSE)</f>
        <v>#N/A</v>
      </c>
      <c r="O133" s="34" t="e">
        <f>VLOOKUP($P133,MEMBERS!$C:$X,2,FALSE)</f>
        <v>#N/A</v>
      </c>
      <c r="Q133" s="298" t="e">
        <f>VLOOKUP($P133,MEMBERS!$C$1:$K$88,3,FALSE)</f>
        <v>#N/A</v>
      </c>
      <c r="R133" s="24"/>
    </row>
    <row r="134" spans="11:18" ht="15" x14ac:dyDescent="0.25">
      <c r="K134" s="296" t="e">
        <f>VLOOKUP($L134,MEMBERS!$C:$X,18,FALSE)</f>
        <v>#N/A</v>
      </c>
      <c r="M134" s="152" t="e">
        <f>VLOOKUP($L134,MEMBERS!$C$1:$K$88,9,FALSE)</f>
        <v>#N/A</v>
      </c>
      <c r="N134" s="24" t="e">
        <f>VLOOKUP($L134,MEMBERS!$C$1:$R$88,15,FALSE)</f>
        <v>#N/A</v>
      </c>
      <c r="O134" s="34" t="e">
        <f>VLOOKUP($P134,MEMBERS!$C:$X,2,FALSE)</f>
        <v>#N/A</v>
      </c>
      <c r="Q134" s="298" t="e">
        <f>VLOOKUP($P134,MEMBERS!$C$1:$K$88,3,FALSE)</f>
        <v>#N/A</v>
      </c>
      <c r="R134" s="24"/>
    </row>
    <row r="135" spans="11:18" ht="15" x14ac:dyDescent="0.25">
      <c r="K135" s="296" t="e">
        <f>VLOOKUP($L135,MEMBERS!$C:$X,18,FALSE)</f>
        <v>#N/A</v>
      </c>
      <c r="M135" s="152" t="e">
        <f>VLOOKUP($L135,MEMBERS!$C$1:$K$88,9,FALSE)</f>
        <v>#N/A</v>
      </c>
      <c r="N135" s="24" t="e">
        <f>VLOOKUP($L135,MEMBERS!$C$1:$R$88,15,FALSE)</f>
        <v>#N/A</v>
      </c>
      <c r="O135" s="34" t="e">
        <f>VLOOKUP($P135,MEMBERS!$C:$X,2,FALSE)</f>
        <v>#N/A</v>
      </c>
      <c r="Q135" s="298" t="e">
        <f>VLOOKUP($P135,MEMBERS!$C$1:$K$88,3,FALSE)</f>
        <v>#N/A</v>
      </c>
      <c r="R135" s="24"/>
    </row>
    <row r="136" spans="11:18" ht="15" x14ac:dyDescent="0.25">
      <c r="K136" s="296" t="e">
        <f>VLOOKUP($L136,MEMBERS!$C:$X,18,FALSE)</f>
        <v>#N/A</v>
      </c>
      <c r="M136" s="152" t="e">
        <f>VLOOKUP($L136,MEMBERS!$C$1:$K$88,9,FALSE)</f>
        <v>#N/A</v>
      </c>
      <c r="N136" s="24" t="e">
        <f>VLOOKUP($L136,MEMBERS!$C$1:$R$88,15,FALSE)</f>
        <v>#N/A</v>
      </c>
      <c r="O136" s="34" t="e">
        <f>VLOOKUP($P136,MEMBERS!$C:$X,2,FALSE)</f>
        <v>#N/A</v>
      </c>
      <c r="Q136" s="298" t="e">
        <f>VLOOKUP($P136,MEMBERS!$C$1:$K$88,3,FALSE)</f>
        <v>#N/A</v>
      </c>
      <c r="R136" s="24"/>
    </row>
    <row r="137" spans="11:18" ht="15" x14ac:dyDescent="0.25">
      <c r="K137" s="296" t="e">
        <f>VLOOKUP($L137,MEMBERS!$C:$X,18,FALSE)</f>
        <v>#N/A</v>
      </c>
      <c r="M137" s="152" t="e">
        <f>VLOOKUP($L137,MEMBERS!$C$1:$K$88,9,FALSE)</f>
        <v>#N/A</v>
      </c>
      <c r="N137" s="24" t="e">
        <f>VLOOKUP($L137,MEMBERS!$C$1:$R$88,15,FALSE)</f>
        <v>#N/A</v>
      </c>
      <c r="O137" s="34" t="e">
        <f>VLOOKUP($P137,MEMBERS!$C:$X,2,FALSE)</f>
        <v>#N/A</v>
      </c>
      <c r="Q137" s="298" t="e">
        <f>VLOOKUP($P137,MEMBERS!$C$1:$K$88,3,FALSE)</f>
        <v>#N/A</v>
      </c>
      <c r="R137" s="24"/>
    </row>
    <row r="138" spans="11:18" ht="15" x14ac:dyDescent="0.25">
      <c r="K138" s="296" t="e">
        <f>VLOOKUP($L138,MEMBERS!$C:$X,18,FALSE)</f>
        <v>#N/A</v>
      </c>
      <c r="M138" s="152" t="e">
        <f>VLOOKUP($L138,MEMBERS!$C$1:$K$88,9,FALSE)</f>
        <v>#N/A</v>
      </c>
      <c r="N138" s="24" t="e">
        <f>VLOOKUP($L138,MEMBERS!$C$1:$R$88,15,FALSE)</f>
        <v>#N/A</v>
      </c>
      <c r="O138" s="34" t="e">
        <f>VLOOKUP($P138,MEMBERS!$C:$X,2,FALSE)</f>
        <v>#N/A</v>
      </c>
      <c r="Q138" s="298" t="e">
        <f>VLOOKUP($P138,MEMBERS!$C$1:$K$88,3,FALSE)</f>
        <v>#N/A</v>
      </c>
      <c r="R138" s="24"/>
    </row>
    <row r="139" spans="11:18" ht="15" x14ac:dyDescent="0.25">
      <c r="K139" s="296" t="e">
        <f>VLOOKUP($L139,MEMBERS!$C:$X,18,FALSE)</f>
        <v>#N/A</v>
      </c>
      <c r="M139" s="152" t="e">
        <f>VLOOKUP($L139,MEMBERS!$C$1:$K$88,9,FALSE)</f>
        <v>#N/A</v>
      </c>
      <c r="N139" s="24" t="e">
        <f>VLOOKUP($L139,MEMBERS!$C$1:$R$88,15,FALSE)</f>
        <v>#N/A</v>
      </c>
      <c r="O139" s="34" t="e">
        <f>VLOOKUP($P139,MEMBERS!$C:$X,2,FALSE)</f>
        <v>#N/A</v>
      </c>
      <c r="Q139" s="298" t="e">
        <f>VLOOKUP($P139,MEMBERS!$C$1:$K$88,3,FALSE)</f>
        <v>#N/A</v>
      </c>
      <c r="R139" s="24"/>
    </row>
    <row r="140" spans="11:18" ht="15" x14ac:dyDescent="0.25">
      <c r="K140" s="296" t="e">
        <f>VLOOKUP($L140,MEMBERS!$C:$X,18,FALSE)</f>
        <v>#N/A</v>
      </c>
      <c r="M140" s="152" t="e">
        <f>VLOOKUP($L140,MEMBERS!$C$1:$K$88,9,FALSE)</f>
        <v>#N/A</v>
      </c>
      <c r="N140" s="24" t="e">
        <f>VLOOKUP($L140,MEMBERS!$C$1:$R$88,15,FALSE)</f>
        <v>#N/A</v>
      </c>
      <c r="O140" s="34" t="e">
        <f>VLOOKUP($P140,MEMBERS!$C:$X,2,FALSE)</f>
        <v>#N/A</v>
      </c>
      <c r="Q140" s="298" t="e">
        <f>VLOOKUP($P140,MEMBERS!$C$1:$K$88,3,FALSE)</f>
        <v>#N/A</v>
      </c>
      <c r="R140" s="24"/>
    </row>
    <row r="141" spans="11:18" ht="15" x14ac:dyDescent="0.25">
      <c r="K141" s="296" t="e">
        <f>VLOOKUP($L141,MEMBERS!$C:$X,18,FALSE)</f>
        <v>#N/A</v>
      </c>
      <c r="M141" s="152" t="e">
        <f>VLOOKUP($L141,MEMBERS!$C$1:$K$88,9,FALSE)</f>
        <v>#N/A</v>
      </c>
      <c r="N141" s="24" t="e">
        <f>VLOOKUP($L141,MEMBERS!$C$1:$R$88,15,FALSE)</f>
        <v>#N/A</v>
      </c>
      <c r="O141" s="34" t="e">
        <f>VLOOKUP($P141,MEMBERS!$C:$X,2,FALSE)</f>
        <v>#N/A</v>
      </c>
      <c r="Q141" s="298" t="e">
        <f>VLOOKUP($P141,MEMBERS!$C$1:$K$88,3,FALSE)</f>
        <v>#N/A</v>
      </c>
      <c r="R141" s="24"/>
    </row>
    <row r="142" spans="11:18" ht="15" x14ac:dyDescent="0.25">
      <c r="K142" s="296" t="e">
        <f>VLOOKUP($L142,MEMBERS!$C:$X,18,FALSE)</f>
        <v>#N/A</v>
      </c>
      <c r="M142" s="152" t="e">
        <f>VLOOKUP($L142,MEMBERS!$C$1:$K$88,9,FALSE)</f>
        <v>#N/A</v>
      </c>
      <c r="N142" s="24" t="e">
        <f>VLOOKUP($L142,MEMBERS!$C$1:$R$88,15,FALSE)</f>
        <v>#N/A</v>
      </c>
      <c r="O142" s="34" t="e">
        <f>VLOOKUP($P142,MEMBERS!$C:$X,2,FALSE)</f>
        <v>#N/A</v>
      </c>
      <c r="Q142" s="298" t="e">
        <f>VLOOKUP($P142,MEMBERS!$C$1:$K$88,3,FALSE)</f>
        <v>#N/A</v>
      </c>
      <c r="R142" s="24"/>
    </row>
    <row r="143" spans="11:18" ht="15" x14ac:dyDescent="0.25">
      <c r="K143" s="296" t="e">
        <f>VLOOKUP($L143,MEMBERS!$C:$X,18,FALSE)</f>
        <v>#N/A</v>
      </c>
      <c r="M143" s="152" t="e">
        <f>VLOOKUP($L143,MEMBERS!$C$1:$K$88,9,FALSE)</f>
        <v>#N/A</v>
      </c>
      <c r="N143" s="24" t="e">
        <f>VLOOKUP($L143,MEMBERS!$C$1:$R$88,15,FALSE)</f>
        <v>#N/A</v>
      </c>
      <c r="O143" s="34" t="e">
        <f>VLOOKUP($P143,MEMBERS!$C:$X,2,FALSE)</f>
        <v>#N/A</v>
      </c>
      <c r="Q143" s="298" t="e">
        <f>VLOOKUP($P143,MEMBERS!$C$1:$K$88,3,FALSE)</f>
        <v>#N/A</v>
      </c>
      <c r="R143" s="24"/>
    </row>
    <row r="144" spans="11:18" ht="15" x14ac:dyDescent="0.25">
      <c r="K144" s="296" t="e">
        <f>VLOOKUP($L144,MEMBERS!$C:$X,18,FALSE)</f>
        <v>#N/A</v>
      </c>
      <c r="M144" s="152" t="e">
        <f>VLOOKUP($L144,MEMBERS!$C$1:$K$88,9,FALSE)</f>
        <v>#N/A</v>
      </c>
      <c r="N144" s="24" t="e">
        <f>VLOOKUP($L144,MEMBERS!$C$1:$R$88,15,FALSE)</f>
        <v>#N/A</v>
      </c>
      <c r="O144" s="34" t="e">
        <f>VLOOKUP($P144,MEMBERS!$C:$X,2,FALSE)</f>
        <v>#N/A</v>
      </c>
      <c r="Q144" s="298" t="e">
        <f>VLOOKUP($P144,MEMBERS!$C$1:$K$88,3,FALSE)</f>
        <v>#N/A</v>
      </c>
      <c r="R144" s="24"/>
    </row>
    <row r="145" spans="15:18" ht="15" x14ac:dyDescent="0.25">
      <c r="O145" s="34" t="e">
        <f>VLOOKUP($P145,MEMBERS!$C:$X,2,FALSE)</f>
        <v>#N/A</v>
      </c>
      <c r="Q145" s="298" t="e">
        <f>VLOOKUP($P145,MEMBERS!$C$1:$K$88,3,FALSE)</f>
        <v>#N/A</v>
      </c>
      <c r="R145" s="24"/>
    </row>
  </sheetData>
  <autoFilter ref="B2:I72">
    <filterColumn colId="0" showButton="0"/>
  </autoFilter>
  <sortState ref="B99:F111">
    <sortCondition ref="B99:B111"/>
  </sortState>
  <mergeCells count="1">
    <mergeCell ref="B2:C2"/>
  </mergeCells>
  <conditionalFormatting sqref="F48 D3:D73">
    <cfRule type="expression" dxfId="252" priority="5">
      <formula>$A3&gt;0</formula>
    </cfRule>
  </conditionalFormatting>
  <conditionalFormatting sqref="D9:D11 D13:D16">
    <cfRule type="expression" dxfId="251" priority="7">
      <formula>$A10&gt;0</formula>
    </cfRule>
  </conditionalFormatting>
  <conditionalFormatting sqref="D17">
    <cfRule type="expression" dxfId="250" priority="8">
      <formula>#REF!&gt;0</formula>
    </cfRule>
  </conditionalFormatting>
  <conditionalFormatting sqref="D4">
    <cfRule type="expression" dxfId="249" priority="3">
      <formula>$A4&gt;0</formula>
    </cfRule>
  </conditionalFormatting>
  <conditionalFormatting sqref="D12">
    <cfRule type="expression" dxfId="248" priority="1">
      <formula>$A12&gt;0</formula>
    </cfRule>
  </conditionalFormatting>
  <printOptions horizontalCentered="1" gridLines="1"/>
  <pageMargins left="0.25" right="0.25" top="0.75" bottom="0.75" header="0.3" footer="0.3"/>
  <pageSetup paperSize="9" scale="70" fitToHeight="2" orientation="portrait" r:id="rId3"/>
  <headerFooter>
    <oddHeader xml:space="preserve">&amp;C&amp;"Arial,Bold"&amp;20HEREWARD PROBUS LUNCH ATTENDANCE&amp;10
</oddHeader>
  </headerFooter>
  <rowBreaks count="1" manualBreakCount="1">
    <brk id="72" min="1"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5"/>
  <sheetViews>
    <sheetView workbookViewId="0">
      <pane xSplit="4" ySplit="3" topLeftCell="E20" activePane="bottomRight" state="frozen"/>
      <selection pane="topRight" activeCell="E1" sqref="E1"/>
      <selection pane="bottomLeft" activeCell="A4" sqref="A4"/>
      <selection pane="bottomRight" activeCell="S26" sqref="S26"/>
    </sheetView>
  </sheetViews>
  <sheetFormatPr defaultRowHeight="12.75" x14ac:dyDescent="0.2"/>
  <cols>
    <col min="1" max="1" width="10.85546875" bestFit="1" customWidth="1"/>
    <col min="2" max="2" width="16.42578125" style="126" customWidth="1"/>
    <col min="3" max="3" width="16.42578125" style="15" customWidth="1"/>
    <col min="4" max="4" width="8.7109375" style="124" hidden="1" customWidth="1"/>
    <col min="5" max="5" width="8.7109375" style="17" customWidth="1"/>
    <col min="6" max="15" width="8.7109375" style="123" customWidth="1"/>
    <col min="16" max="17" width="8.7109375" style="124" customWidth="1"/>
    <col min="18" max="18" width="7.7109375" style="124" bestFit="1" customWidth="1"/>
    <col min="19" max="19" width="10.5703125" style="49" customWidth="1"/>
    <col min="20" max="20" width="10.5703125" bestFit="1" customWidth="1"/>
  </cols>
  <sheetData>
    <row r="1" spans="1:19" x14ac:dyDescent="0.2">
      <c r="C1" s="14">
        <f>COUNTA(C4:C65)</f>
        <v>62</v>
      </c>
      <c r="D1" s="39"/>
      <c r="E1" s="14"/>
      <c r="F1" s="124"/>
      <c r="G1" s="124"/>
      <c r="H1" s="124"/>
      <c r="I1" s="124"/>
      <c r="J1" s="124"/>
      <c r="K1" s="124"/>
      <c r="L1" s="1"/>
      <c r="M1" s="1"/>
      <c r="N1" s="1"/>
      <c r="O1" s="1"/>
      <c r="P1" s="39" t="s">
        <v>339</v>
      </c>
      <c r="Q1" s="47">
        <f>AVERAGEIF(E2:P2,"&gt;0")</f>
        <v>48</v>
      </c>
      <c r="R1" s="124">
        <f>COUNTA(#REF!)</f>
        <v>1</v>
      </c>
      <c r="S1" s="49">
        <f>Q1/C1</f>
        <v>0.77419354838709675</v>
      </c>
    </row>
    <row r="2" spans="1:19" x14ac:dyDescent="0.2">
      <c r="B2" s="48"/>
      <c r="C2" s="124"/>
      <c r="D2" s="124">
        <f t="shared" ref="D2:Q2" si="0">SUM(D4:D65)</f>
        <v>43</v>
      </c>
      <c r="E2" s="124">
        <f t="shared" si="0"/>
        <v>50</v>
      </c>
      <c r="F2" s="124">
        <f t="shared" si="0"/>
        <v>46</v>
      </c>
      <c r="G2" s="124">
        <f t="shared" si="0"/>
        <v>50</v>
      </c>
      <c r="H2" s="124">
        <f t="shared" si="0"/>
        <v>43</v>
      </c>
      <c r="I2" s="124">
        <f t="shared" si="0"/>
        <v>44</v>
      </c>
      <c r="J2" s="124">
        <f t="shared" si="0"/>
        <v>44</v>
      </c>
      <c r="K2" s="124">
        <f t="shared" si="0"/>
        <v>51</v>
      </c>
      <c r="L2" s="124">
        <f t="shared" si="0"/>
        <v>47</v>
      </c>
      <c r="M2" s="124">
        <f t="shared" si="0"/>
        <v>50</v>
      </c>
      <c r="N2" s="124">
        <f t="shared" si="0"/>
        <v>49</v>
      </c>
      <c r="O2" s="124">
        <f t="shared" si="0"/>
        <v>51</v>
      </c>
      <c r="P2" s="124">
        <f t="shared" si="0"/>
        <v>51</v>
      </c>
      <c r="Q2" s="124">
        <f t="shared" si="0"/>
        <v>576</v>
      </c>
    </row>
    <row r="3" spans="1:19" x14ac:dyDescent="0.2">
      <c r="B3" s="39" t="s">
        <v>462</v>
      </c>
      <c r="C3" s="13" t="s">
        <v>16</v>
      </c>
      <c r="D3" s="1" t="s">
        <v>11</v>
      </c>
      <c r="E3" s="16" t="s">
        <v>0</v>
      </c>
      <c r="F3" s="1" t="s">
        <v>1</v>
      </c>
      <c r="G3" s="1" t="s">
        <v>2</v>
      </c>
      <c r="H3" s="1" t="s">
        <v>3</v>
      </c>
      <c r="I3" s="1" t="s">
        <v>4</v>
      </c>
      <c r="J3" s="1" t="s">
        <v>5</v>
      </c>
      <c r="K3" s="1" t="s">
        <v>6</v>
      </c>
      <c r="L3" s="1" t="s">
        <v>7</v>
      </c>
      <c r="M3" s="1" t="s">
        <v>8</v>
      </c>
      <c r="N3" s="1" t="s">
        <v>9</v>
      </c>
      <c r="O3" s="1" t="s">
        <v>10</v>
      </c>
      <c r="P3" s="1" t="s">
        <v>11</v>
      </c>
      <c r="Q3" s="1" t="s">
        <v>12</v>
      </c>
      <c r="R3" s="124" t="s">
        <v>501</v>
      </c>
      <c r="S3" s="50" t="s">
        <v>502</v>
      </c>
    </row>
    <row r="4" spans="1:19" ht="12" customHeight="1" x14ac:dyDescent="0.2">
      <c r="A4" s="62" t="str">
        <f>MEMBERS!C3</f>
        <v>BARKER</v>
      </c>
      <c r="B4" s="62">
        <f>VLOOKUP($C4,MEMBERS!$C:$X,17,FALSE)</f>
        <v>11</v>
      </c>
      <c r="C4" s="9" t="str">
        <f t="shared" ref="C4:C65" si="1">A4</f>
        <v>BARKER</v>
      </c>
      <c r="D4" s="14">
        <v>1</v>
      </c>
      <c r="E4" s="14">
        <v>1</v>
      </c>
      <c r="F4" s="14">
        <v>0</v>
      </c>
      <c r="G4" s="14">
        <v>1</v>
      </c>
      <c r="H4" s="14">
        <v>1</v>
      </c>
      <c r="I4" s="14">
        <v>1</v>
      </c>
      <c r="J4" s="14">
        <v>1</v>
      </c>
      <c r="K4" s="14">
        <v>1</v>
      </c>
      <c r="L4" s="14">
        <v>1</v>
      </c>
      <c r="M4" s="14">
        <v>1</v>
      </c>
      <c r="N4" s="14">
        <v>1</v>
      </c>
      <c r="O4" s="14">
        <v>1</v>
      </c>
      <c r="P4" s="14">
        <v>1</v>
      </c>
      <c r="Q4" s="123">
        <f t="shared" ref="Q4:Q12" si="2">SUM(E4:P4)</f>
        <v>11</v>
      </c>
      <c r="R4" s="124">
        <f t="shared" ref="R4:R12" si="3">COUNTA(E4:P4)</f>
        <v>12</v>
      </c>
      <c r="S4" s="49">
        <f t="shared" ref="S4:S12" si="4">Q4/R4</f>
        <v>0.91666666666666663</v>
      </c>
    </row>
    <row r="5" spans="1:19" ht="11.25" customHeight="1" x14ac:dyDescent="0.2">
      <c r="A5" s="62" t="str">
        <f>MEMBERS!C66</f>
        <v>BEELEY</v>
      </c>
      <c r="B5" s="62">
        <f>VLOOKUP($C5,MEMBERS!$C:$X,17,FALSE)</f>
        <v>8</v>
      </c>
      <c r="C5" s="9" t="str">
        <f t="shared" si="1"/>
        <v>BEELEY</v>
      </c>
      <c r="D5" s="14">
        <v>0</v>
      </c>
      <c r="E5" s="14">
        <v>0</v>
      </c>
      <c r="F5" s="14">
        <v>0</v>
      </c>
      <c r="G5" s="14">
        <v>0</v>
      </c>
      <c r="H5" s="14">
        <v>0</v>
      </c>
      <c r="I5" s="14">
        <v>0</v>
      </c>
      <c r="J5" s="14">
        <v>0</v>
      </c>
      <c r="K5" s="14">
        <v>0</v>
      </c>
      <c r="L5" s="14">
        <v>0</v>
      </c>
      <c r="M5" s="14">
        <v>0</v>
      </c>
      <c r="N5" s="14">
        <v>0</v>
      </c>
      <c r="O5" s="14">
        <v>0</v>
      </c>
      <c r="P5" s="14">
        <v>0</v>
      </c>
      <c r="Q5" s="123">
        <f t="shared" si="2"/>
        <v>0</v>
      </c>
      <c r="R5" s="124">
        <f t="shared" si="3"/>
        <v>12</v>
      </c>
      <c r="S5" s="49">
        <f t="shared" si="4"/>
        <v>0</v>
      </c>
    </row>
    <row r="6" spans="1:19" ht="11.25" customHeight="1" x14ac:dyDescent="0.2">
      <c r="A6" s="62" t="str">
        <f>MEMBERS!C4</f>
        <v>BILLITT</v>
      </c>
      <c r="B6" s="62">
        <f>VLOOKUP($C6,MEMBERS!$C:$X,17,FALSE)</f>
        <v>0</v>
      </c>
      <c r="C6" s="9" t="str">
        <f t="shared" si="1"/>
        <v>BILLITT</v>
      </c>
      <c r="D6" s="14">
        <v>0</v>
      </c>
      <c r="E6" s="17">
        <v>0</v>
      </c>
      <c r="F6" s="14">
        <v>1</v>
      </c>
      <c r="G6" s="14">
        <v>1</v>
      </c>
      <c r="H6" s="14">
        <v>0</v>
      </c>
      <c r="I6" s="14">
        <v>1</v>
      </c>
      <c r="J6" s="14">
        <v>1</v>
      </c>
      <c r="K6" s="14">
        <v>1</v>
      </c>
      <c r="L6" s="14">
        <v>1</v>
      </c>
      <c r="M6" s="14">
        <v>1</v>
      </c>
      <c r="N6" s="14">
        <v>0</v>
      </c>
      <c r="O6" s="14">
        <v>1</v>
      </c>
      <c r="P6" s="14">
        <v>1</v>
      </c>
      <c r="Q6" s="123">
        <f t="shared" si="2"/>
        <v>9</v>
      </c>
      <c r="R6" s="124">
        <f t="shared" si="3"/>
        <v>12</v>
      </c>
      <c r="S6" s="49">
        <f t="shared" si="4"/>
        <v>0.75</v>
      </c>
    </row>
    <row r="7" spans="1:19" x14ac:dyDescent="0.2">
      <c r="A7" s="62" t="str">
        <f>MEMBERS!C5</f>
        <v>BLADON</v>
      </c>
      <c r="B7" s="62">
        <f>VLOOKUP($C7,MEMBERS!$C:$X,17,FALSE)</f>
        <v>1</v>
      </c>
      <c r="C7" s="9" t="str">
        <f t="shared" si="1"/>
        <v>BLADON</v>
      </c>
      <c r="D7" s="14">
        <v>1</v>
      </c>
      <c r="E7" s="14">
        <v>1</v>
      </c>
      <c r="F7" s="14">
        <v>1</v>
      </c>
      <c r="G7" s="14">
        <v>1</v>
      </c>
      <c r="H7" s="14">
        <v>1</v>
      </c>
      <c r="I7" s="14">
        <v>1</v>
      </c>
      <c r="J7" s="14">
        <v>0</v>
      </c>
      <c r="K7" s="14">
        <v>1</v>
      </c>
      <c r="L7" s="14">
        <v>1</v>
      </c>
      <c r="M7" s="14">
        <v>1</v>
      </c>
      <c r="N7" s="14">
        <v>0</v>
      </c>
      <c r="O7" s="14">
        <v>1</v>
      </c>
      <c r="P7" s="14">
        <v>0</v>
      </c>
      <c r="Q7" s="123">
        <f t="shared" si="2"/>
        <v>9</v>
      </c>
      <c r="R7" s="124">
        <f t="shared" si="3"/>
        <v>12</v>
      </c>
      <c r="S7" s="49">
        <f t="shared" si="4"/>
        <v>0.75</v>
      </c>
    </row>
    <row r="8" spans="1:19" x14ac:dyDescent="0.2">
      <c r="A8" s="62" t="str">
        <f>MEMBERS!C6</f>
        <v>BOOTHMAN</v>
      </c>
      <c r="B8" s="62">
        <f>VLOOKUP($C8,MEMBERS!$C:$X,17,FALSE)</f>
        <v>11</v>
      </c>
      <c r="C8" s="9" t="str">
        <f t="shared" si="1"/>
        <v>BOOTHMAN</v>
      </c>
      <c r="E8" s="17">
        <v>1</v>
      </c>
      <c r="F8" s="14">
        <v>0</v>
      </c>
      <c r="G8" s="14">
        <v>1</v>
      </c>
      <c r="H8" s="14">
        <v>1</v>
      </c>
      <c r="I8" s="14">
        <v>0</v>
      </c>
      <c r="J8" s="14">
        <v>1</v>
      </c>
      <c r="K8" s="14">
        <v>1</v>
      </c>
      <c r="L8" s="14">
        <v>1</v>
      </c>
      <c r="M8" s="14">
        <v>0</v>
      </c>
      <c r="N8" s="14">
        <v>1</v>
      </c>
      <c r="O8" s="14">
        <v>1</v>
      </c>
      <c r="P8" s="14">
        <v>1</v>
      </c>
      <c r="Q8" s="123">
        <f t="shared" si="2"/>
        <v>9</v>
      </c>
      <c r="R8" s="124">
        <f t="shared" si="3"/>
        <v>12</v>
      </c>
      <c r="S8" s="49">
        <f t="shared" si="4"/>
        <v>0.75</v>
      </c>
    </row>
    <row r="9" spans="1:19" x14ac:dyDescent="0.2">
      <c r="A9" s="62" t="str">
        <f>MEMBERS!C7</f>
        <v>BRAID</v>
      </c>
      <c r="B9" s="62">
        <f>VLOOKUP($C9,MEMBERS!$C:$X,17,FALSE)</f>
        <v>12</v>
      </c>
      <c r="C9" s="9" t="str">
        <f t="shared" si="1"/>
        <v>BRAID</v>
      </c>
      <c r="D9" s="14"/>
      <c r="E9" s="14">
        <v>0</v>
      </c>
      <c r="F9" s="14">
        <v>0</v>
      </c>
      <c r="G9" s="14">
        <v>0</v>
      </c>
      <c r="H9" s="14">
        <v>0</v>
      </c>
      <c r="I9" s="14">
        <v>0</v>
      </c>
      <c r="J9" s="14">
        <v>1</v>
      </c>
      <c r="K9" s="14">
        <v>1</v>
      </c>
      <c r="L9" s="14">
        <v>1</v>
      </c>
      <c r="M9" s="14">
        <v>0</v>
      </c>
      <c r="N9" s="14">
        <v>1</v>
      </c>
      <c r="O9" s="14">
        <v>0</v>
      </c>
      <c r="P9" s="14">
        <v>0</v>
      </c>
      <c r="Q9" s="123">
        <f t="shared" si="2"/>
        <v>4</v>
      </c>
      <c r="R9" s="124">
        <f t="shared" si="3"/>
        <v>12</v>
      </c>
      <c r="S9" s="49">
        <f t="shared" si="4"/>
        <v>0.33333333333333331</v>
      </c>
    </row>
    <row r="10" spans="1:19" x14ac:dyDescent="0.2">
      <c r="A10" s="62" t="str">
        <f>MEMBERS!C8</f>
        <v>BRYCE</v>
      </c>
      <c r="B10" s="62">
        <f>VLOOKUP($C10,MEMBERS!$C:$X,17,FALSE)</f>
        <v>4</v>
      </c>
      <c r="C10" s="9" t="str">
        <f t="shared" si="1"/>
        <v>BRYCE</v>
      </c>
      <c r="D10" s="14">
        <v>1</v>
      </c>
      <c r="E10" s="14">
        <v>1</v>
      </c>
      <c r="F10" s="14">
        <v>1</v>
      </c>
      <c r="G10" s="14">
        <v>1</v>
      </c>
      <c r="H10" s="14">
        <v>1</v>
      </c>
      <c r="I10" s="14">
        <v>1</v>
      </c>
      <c r="J10" s="14">
        <v>1</v>
      </c>
      <c r="K10" s="14">
        <v>1</v>
      </c>
      <c r="L10" s="14">
        <v>1</v>
      </c>
      <c r="M10" s="14">
        <v>1</v>
      </c>
      <c r="N10" s="14">
        <v>1</v>
      </c>
      <c r="O10" s="14">
        <v>1</v>
      </c>
      <c r="P10" s="14">
        <v>1</v>
      </c>
      <c r="Q10" s="123">
        <f t="shared" si="2"/>
        <v>12</v>
      </c>
      <c r="R10" s="124">
        <f t="shared" si="3"/>
        <v>12</v>
      </c>
      <c r="S10" s="49">
        <f t="shared" si="4"/>
        <v>1</v>
      </c>
    </row>
    <row r="11" spans="1:19" ht="13.5" customHeight="1" x14ac:dyDescent="0.2">
      <c r="A11" s="62" t="str">
        <f>MEMBERS!C9</f>
        <v>BURTON</v>
      </c>
      <c r="B11" s="62">
        <f>VLOOKUP($C11,MEMBERS!$C:$X,17,FALSE)</f>
        <v>6</v>
      </c>
      <c r="C11" s="9" t="str">
        <f t="shared" si="1"/>
        <v>BURTON</v>
      </c>
      <c r="D11" s="14">
        <v>1</v>
      </c>
      <c r="E11" s="14">
        <v>1</v>
      </c>
      <c r="F11" s="14">
        <v>1</v>
      </c>
      <c r="G11" s="14">
        <v>1</v>
      </c>
      <c r="H11" s="14">
        <v>1</v>
      </c>
      <c r="I11" s="14">
        <v>1</v>
      </c>
      <c r="J11" s="14">
        <v>1</v>
      </c>
      <c r="K11" s="14">
        <v>1</v>
      </c>
      <c r="L11" s="14">
        <v>1</v>
      </c>
      <c r="M11" s="14">
        <v>1</v>
      </c>
      <c r="N11" s="14">
        <v>1</v>
      </c>
      <c r="O11" s="14">
        <v>0</v>
      </c>
      <c r="P11" s="14">
        <v>1</v>
      </c>
      <c r="Q11" s="123">
        <f t="shared" si="2"/>
        <v>11</v>
      </c>
      <c r="R11" s="124">
        <f t="shared" si="3"/>
        <v>12</v>
      </c>
      <c r="S11" s="49">
        <f t="shared" si="4"/>
        <v>0.91666666666666663</v>
      </c>
    </row>
    <row r="12" spans="1:19" ht="13.5" customHeight="1" x14ac:dyDescent="0.2">
      <c r="A12" s="62" t="str">
        <f>MEMBERS!C10</f>
        <v>CLARK</v>
      </c>
      <c r="B12" s="62">
        <f>VLOOKUP($C12,MEMBERS!$C:$X,17,FALSE)</f>
        <v>10</v>
      </c>
      <c r="C12" s="9" t="str">
        <f t="shared" si="1"/>
        <v>CLARK</v>
      </c>
      <c r="D12" s="14"/>
      <c r="E12" s="14">
        <v>1</v>
      </c>
      <c r="F12" s="14">
        <v>1</v>
      </c>
      <c r="G12" s="14">
        <v>1</v>
      </c>
      <c r="H12" s="14">
        <v>0</v>
      </c>
      <c r="I12" s="14">
        <v>1</v>
      </c>
      <c r="J12" s="14">
        <v>1</v>
      </c>
      <c r="K12" s="14">
        <v>1</v>
      </c>
      <c r="L12" s="14">
        <v>0</v>
      </c>
      <c r="M12" s="14">
        <v>1</v>
      </c>
      <c r="N12" s="14">
        <v>1</v>
      </c>
      <c r="O12" s="14">
        <v>1</v>
      </c>
      <c r="P12" s="14">
        <v>1</v>
      </c>
      <c r="Q12" s="123">
        <f t="shared" si="2"/>
        <v>10</v>
      </c>
      <c r="R12" s="124">
        <f t="shared" si="3"/>
        <v>12</v>
      </c>
      <c r="S12" s="49">
        <f t="shared" si="4"/>
        <v>0.83333333333333337</v>
      </c>
    </row>
    <row r="13" spans="1:19" ht="13.7" customHeight="1" x14ac:dyDescent="0.2">
      <c r="A13" s="62" t="str">
        <f>MEMBERS!C11</f>
        <v>COATES</v>
      </c>
      <c r="B13" s="62">
        <f>VLOOKUP($C13,MEMBERS!$C:$X,17,FALSE)</f>
        <v>2</v>
      </c>
      <c r="C13" s="9" t="str">
        <f t="shared" si="1"/>
        <v>COATES</v>
      </c>
      <c r="D13" s="14">
        <v>1</v>
      </c>
      <c r="E13" s="14">
        <v>1</v>
      </c>
      <c r="F13" s="14">
        <v>1</v>
      </c>
      <c r="G13" s="14">
        <v>1</v>
      </c>
      <c r="H13" s="14">
        <v>1</v>
      </c>
      <c r="I13" s="14">
        <v>1</v>
      </c>
      <c r="J13" s="14">
        <v>1</v>
      </c>
      <c r="K13" s="14">
        <v>1</v>
      </c>
      <c r="L13" s="14">
        <v>0</v>
      </c>
      <c r="M13" s="14">
        <v>1</v>
      </c>
      <c r="N13" s="14">
        <v>1</v>
      </c>
      <c r="O13" s="14">
        <v>1</v>
      </c>
      <c r="P13" s="14">
        <v>1</v>
      </c>
      <c r="Q13" s="123">
        <f>SUM(E13:P13)</f>
        <v>11</v>
      </c>
      <c r="R13" s="124">
        <f>COUNTA(E13:P13)</f>
        <v>12</v>
      </c>
      <c r="S13" s="49">
        <f>Q13/R13</f>
        <v>0.91666666666666663</v>
      </c>
    </row>
    <row r="14" spans="1:19" ht="13.7" customHeight="1" x14ac:dyDescent="0.2">
      <c r="A14" s="62" t="str">
        <f>MEMBERS!C12</f>
        <v>COLLEY</v>
      </c>
      <c r="B14" s="62">
        <f>VLOOKUP($C14,MEMBERS!$C:$X,17,FALSE)</f>
        <v>0</v>
      </c>
      <c r="C14" s="9" t="str">
        <f t="shared" si="1"/>
        <v>COLLEY</v>
      </c>
      <c r="D14" s="14">
        <v>1</v>
      </c>
      <c r="E14" s="14">
        <v>1</v>
      </c>
      <c r="F14" s="14">
        <v>1</v>
      </c>
      <c r="G14" s="14">
        <v>1</v>
      </c>
      <c r="H14" s="14">
        <v>1</v>
      </c>
      <c r="I14" s="14">
        <v>1</v>
      </c>
      <c r="J14" s="14">
        <v>1</v>
      </c>
      <c r="K14" s="14">
        <v>1</v>
      </c>
      <c r="L14" s="14">
        <v>1</v>
      </c>
      <c r="M14" s="14">
        <v>1</v>
      </c>
      <c r="N14" s="14">
        <v>1</v>
      </c>
      <c r="O14" s="14">
        <v>1</v>
      </c>
      <c r="P14" s="14">
        <v>1</v>
      </c>
      <c r="Q14" s="123">
        <f>SUM(E14:P14)</f>
        <v>12</v>
      </c>
      <c r="R14" s="124">
        <f>COUNTA(E14:P14)</f>
        <v>12</v>
      </c>
      <c r="S14" s="49">
        <f>Q14/R14</f>
        <v>1</v>
      </c>
    </row>
    <row r="15" spans="1:19" ht="12.75" customHeight="1" x14ac:dyDescent="0.2">
      <c r="A15" s="62" t="str">
        <f>MEMBERS!C13</f>
        <v>COLLINS</v>
      </c>
      <c r="B15" s="62">
        <f>VLOOKUP($C15,MEMBERS!$C:$X,17,FALSE)</f>
        <v>4</v>
      </c>
      <c r="C15" s="9" t="str">
        <f t="shared" si="1"/>
        <v>COLLINS</v>
      </c>
      <c r="D15" s="14">
        <v>1</v>
      </c>
      <c r="E15" s="14">
        <v>1</v>
      </c>
      <c r="F15" s="14">
        <v>0</v>
      </c>
      <c r="G15" s="14">
        <v>1</v>
      </c>
      <c r="H15" s="14">
        <v>0</v>
      </c>
      <c r="I15" s="14">
        <v>1</v>
      </c>
      <c r="J15" s="14">
        <v>0</v>
      </c>
      <c r="K15" s="14">
        <v>0</v>
      </c>
      <c r="L15" s="14">
        <v>1</v>
      </c>
      <c r="M15" s="14">
        <v>1</v>
      </c>
      <c r="N15" s="14">
        <v>1</v>
      </c>
      <c r="O15" s="14">
        <v>1</v>
      </c>
      <c r="P15" s="14">
        <v>1</v>
      </c>
      <c r="Q15" s="123">
        <f>SUM(E15:P15)</f>
        <v>8</v>
      </c>
      <c r="R15" s="124">
        <f>COUNTA(E15:P15)</f>
        <v>12</v>
      </c>
      <c r="S15" s="49">
        <f>Q15/R15</f>
        <v>0.66666666666666663</v>
      </c>
    </row>
    <row r="16" spans="1:19" ht="14.25" customHeight="1" x14ac:dyDescent="0.2">
      <c r="A16" s="62" t="str">
        <f>MEMBERS!C14</f>
        <v>COLYER</v>
      </c>
      <c r="B16" s="62">
        <f>VLOOKUP($C16,MEMBERS!$C:$X,17,FALSE)</f>
        <v>10</v>
      </c>
      <c r="C16" s="9" t="str">
        <f t="shared" si="1"/>
        <v>COLYER</v>
      </c>
      <c r="D16" s="14">
        <v>1</v>
      </c>
      <c r="E16" s="14">
        <v>1</v>
      </c>
      <c r="F16" s="14">
        <v>1</v>
      </c>
      <c r="G16" s="14">
        <v>0</v>
      </c>
      <c r="H16" s="14">
        <v>0</v>
      </c>
      <c r="I16" s="14">
        <v>1</v>
      </c>
      <c r="J16" s="14">
        <v>0</v>
      </c>
      <c r="K16" s="14">
        <v>0</v>
      </c>
      <c r="L16" s="14">
        <v>0</v>
      </c>
      <c r="M16" s="14">
        <v>0</v>
      </c>
      <c r="N16" s="14">
        <v>1</v>
      </c>
      <c r="O16" s="14">
        <v>0</v>
      </c>
      <c r="P16" s="14">
        <v>1</v>
      </c>
      <c r="Q16" s="123">
        <f>SUM(E16:P16)</f>
        <v>5</v>
      </c>
      <c r="R16" s="124">
        <f>COUNTA(E16:P16)</f>
        <v>12</v>
      </c>
      <c r="S16" s="49">
        <f>Q16/R16</f>
        <v>0.41666666666666669</v>
      </c>
    </row>
    <row r="17" spans="1:19" ht="14.25" customHeight="1" x14ac:dyDescent="0.2">
      <c r="A17" s="62" t="str">
        <f>MEMBERS!C15</f>
        <v>COOPER</v>
      </c>
      <c r="B17" s="62">
        <f>VLOOKUP($C17,MEMBERS!$C:$X,17,FALSE)</f>
        <v>6</v>
      </c>
      <c r="C17" s="9" t="str">
        <f t="shared" si="1"/>
        <v>COOPER</v>
      </c>
      <c r="D17" s="14"/>
      <c r="E17" s="14">
        <v>1</v>
      </c>
      <c r="F17" s="14">
        <v>1</v>
      </c>
      <c r="G17" s="14">
        <v>1</v>
      </c>
      <c r="H17" s="14">
        <v>0</v>
      </c>
      <c r="I17" s="14">
        <v>0</v>
      </c>
      <c r="J17" s="14">
        <v>0</v>
      </c>
      <c r="K17" s="14">
        <v>1</v>
      </c>
      <c r="L17" s="14">
        <v>0</v>
      </c>
      <c r="M17" s="14">
        <v>0</v>
      </c>
      <c r="N17" s="14">
        <v>1</v>
      </c>
      <c r="O17" s="14">
        <v>1</v>
      </c>
      <c r="P17" s="14">
        <v>1</v>
      </c>
      <c r="Q17" s="123">
        <f>SUM(E17:P17)</f>
        <v>7</v>
      </c>
      <c r="R17" s="124">
        <f>COUNTA(E17:P17)</f>
        <v>12</v>
      </c>
      <c r="S17" s="49">
        <f>Q17/R17</f>
        <v>0.58333333333333337</v>
      </c>
    </row>
    <row r="18" spans="1:19" ht="14.25" customHeight="1" x14ac:dyDescent="0.2">
      <c r="A18" s="62" t="str">
        <f>MEMBERS!C16</f>
        <v>CORNER</v>
      </c>
      <c r="B18" s="62">
        <f>VLOOKUP($C18,MEMBERS!$C:$X,17,FALSE)</f>
        <v>5</v>
      </c>
      <c r="C18" s="9" t="str">
        <f t="shared" si="1"/>
        <v>CORNER</v>
      </c>
      <c r="D18" s="14"/>
      <c r="E18" s="14">
        <v>1</v>
      </c>
      <c r="F18" s="14">
        <v>1</v>
      </c>
      <c r="G18" s="14">
        <v>1</v>
      </c>
      <c r="H18" s="14">
        <v>1</v>
      </c>
      <c r="I18" s="14">
        <v>1</v>
      </c>
      <c r="J18" s="14">
        <v>1</v>
      </c>
      <c r="K18" s="14">
        <v>0</v>
      </c>
      <c r="L18" s="14">
        <v>1</v>
      </c>
      <c r="M18" s="14">
        <v>1</v>
      </c>
      <c r="N18" s="14">
        <v>1</v>
      </c>
      <c r="O18" s="14">
        <v>1</v>
      </c>
      <c r="P18" s="14">
        <v>1</v>
      </c>
      <c r="Q18" s="123">
        <f t="shared" ref="Q18:Q65" si="5">SUM(E18:P18)</f>
        <v>11</v>
      </c>
      <c r="R18" s="124">
        <f t="shared" ref="R18:R65" si="6">COUNTA(E18:P18)</f>
        <v>12</v>
      </c>
      <c r="S18" s="49">
        <f t="shared" ref="S18:S65" si="7">Q18/R18</f>
        <v>0.91666666666666663</v>
      </c>
    </row>
    <row r="19" spans="1:19" ht="13.7" customHeight="1" x14ac:dyDescent="0.2">
      <c r="A19" s="62" t="str">
        <f>MEMBERS!C17</f>
        <v>CORPE</v>
      </c>
      <c r="B19" s="62">
        <f>VLOOKUP($C19,MEMBERS!$C:$X,17,FALSE)</f>
        <v>11</v>
      </c>
      <c r="C19" s="9" t="str">
        <f t="shared" si="1"/>
        <v>CORPE</v>
      </c>
      <c r="D19" s="14">
        <v>1</v>
      </c>
      <c r="E19" s="14">
        <v>1</v>
      </c>
      <c r="F19" s="14">
        <v>0</v>
      </c>
      <c r="G19" s="14">
        <v>1</v>
      </c>
      <c r="H19" s="14">
        <v>1</v>
      </c>
      <c r="I19" s="14">
        <v>1</v>
      </c>
      <c r="J19" s="14">
        <v>1</v>
      </c>
      <c r="K19" s="14">
        <v>1</v>
      </c>
      <c r="L19" s="14">
        <v>1</v>
      </c>
      <c r="M19" s="14">
        <v>1</v>
      </c>
      <c r="N19" s="14">
        <v>1</v>
      </c>
      <c r="O19" s="14">
        <v>0</v>
      </c>
      <c r="P19" s="14">
        <v>1</v>
      </c>
      <c r="Q19" s="123">
        <f t="shared" si="5"/>
        <v>10</v>
      </c>
      <c r="R19" s="124">
        <f t="shared" si="6"/>
        <v>12</v>
      </c>
      <c r="S19" s="49">
        <f t="shared" si="7"/>
        <v>0.83333333333333337</v>
      </c>
    </row>
    <row r="20" spans="1:19" ht="13.7" customHeight="1" x14ac:dyDescent="0.2">
      <c r="A20" s="62" t="str">
        <f>MEMBERS!C18</f>
        <v>CROSBY</v>
      </c>
      <c r="B20" s="62">
        <f>VLOOKUP($C20,MEMBERS!$C:$X,17,FALSE)</f>
        <v>9</v>
      </c>
      <c r="C20" s="9" t="str">
        <f t="shared" si="1"/>
        <v>CROSBY</v>
      </c>
      <c r="D20" s="14">
        <v>1</v>
      </c>
      <c r="E20" s="14">
        <v>1</v>
      </c>
      <c r="F20" s="14">
        <v>1</v>
      </c>
      <c r="G20" s="14">
        <v>1</v>
      </c>
      <c r="H20" s="14">
        <v>0</v>
      </c>
      <c r="I20" s="14">
        <v>1</v>
      </c>
      <c r="J20" s="14">
        <v>1</v>
      </c>
      <c r="K20" s="14">
        <v>1</v>
      </c>
      <c r="L20" s="14">
        <v>1</v>
      </c>
      <c r="M20" s="14">
        <v>1</v>
      </c>
      <c r="N20" s="14">
        <v>1</v>
      </c>
      <c r="O20" s="14">
        <v>1</v>
      </c>
      <c r="P20" s="14">
        <v>1</v>
      </c>
      <c r="Q20" s="123">
        <f t="shared" si="5"/>
        <v>11</v>
      </c>
      <c r="R20" s="124">
        <f t="shared" si="6"/>
        <v>12</v>
      </c>
      <c r="S20" s="49">
        <f t="shared" si="7"/>
        <v>0.91666666666666663</v>
      </c>
    </row>
    <row r="21" spans="1:19" ht="13.7" customHeight="1" x14ac:dyDescent="0.2">
      <c r="A21" s="62" t="str">
        <f>MEMBERS!C19</f>
        <v>CURRANT</v>
      </c>
      <c r="B21" s="62">
        <f>VLOOKUP($C21,MEMBERS!$C:$X,17,FALSE)</f>
        <v>10</v>
      </c>
      <c r="C21" s="9" t="str">
        <f t="shared" si="1"/>
        <v>CURRANT</v>
      </c>
      <c r="D21" s="14">
        <v>1</v>
      </c>
      <c r="E21" s="14">
        <v>1</v>
      </c>
      <c r="F21" s="14">
        <v>1</v>
      </c>
      <c r="G21" s="14">
        <v>1</v>
      </c>
      <c r="H21" s="14">
        <v>1</v>
      </c>
      <c r="I21" s="14">
        <v>1</v>
      </c>
      <c r="J21" s="14">
        <v>1</v>
      </c>
      <c r="K21" s="14">
        <v>1</v>
      </c>
      <c r="L21" s="14">
        <v>1</v>
      </c>
      <c r="M21" s="14">
        <v>1</v>
      </c>
      <c r="N21" s="14">
        <v>1</v>
      </c>
      <c r="O21" s="14">
        <v>1</v>
      </c>
      <c r="P21" s="14">
        <v>1</v>
      </c>
      <c r="Q21" s="123">
        <f t="shared" si="5"/>
        <v>12</v>
      </c>
      <c r="R21" s="124">
        <f t="shared" si="6"/>
        <v>12</v>
      </c>
      <c r="S21" s="49">
        <f t="shared" si="7"/>
        <v>1</v>
      </c>
    </row>
    <row r="22" spans="1:19" ht="13.7" customHeight="1" x14ac:dyDescent="0.2">
      <c r="A22" s="62" t="str">
        <f>MEMBERS!C20</f>
        <v>DAY</v>
      </c>
      <c r="B22" s="62">
        <f>VLOOKUP($C22,MEMBERS!$C:$X,17,FALSE)</f>
        <v>3</v>
      </c>
      <c r="C22" s="9" t="str">
        <f t="shared" si="1"/>
        <v>DAY</v>
      </c>
      <c r="D22" s="14">
        <v>1</v>
      </c>
      <c r="E22" s="14">
        <v>1</v>
      </c>
      <c r="F22" s="14">
        <v>1</v>
      </c>
      <c r="G22" s="14">
        <v>1</v>
      </c>
      <c r="H22" s="14">
        <v>0</v>
      </c>
      <c r="I22" s="14">
        <v>0</v>
      </c>
      <c r="J22" s="14">
        <v>0</v>
      </c>
      <c r="K22" s="14">
        <v>0</v>
      </c>
      <c r="L22" s="14">
        <v>1</v>
      </c>
      <c r="M22" s="14">
        <v>1</v>
      </c>
      <c r="N22" s="14">
        <v>1</v>
      </c>
      <c r="O22" s="14">
        <v>1</v>
      </c>
      <c r="P22" s="14">
        <v>0</v>
      </c>
      <c r="Q22" s="123">
        <f t="shared" si="5"/>
        <v>7</v>
      </c>
      <c r="R22" s="124">
        <f t="shared" si="6"/>
        <v>12</v>
      </c>
      <c r="S22" s="49">
        <f t="shared" si="7"/>
        <v>0.58333333333333337</v>
      </c>
    </row>
    <row r="23" spans="1:19" ht="13.7" customHeight="1" x14ac:dyDescent="0.2">
      <c r="A23" s="62" t="str">
        <f>MEMBERS!C21</f>
        <v>DERRY</v>
      </c>
      <c r="B23" s="62">
        <f>VLOOKUP($C23,MEMBERS!$C:$X,17,FALSE)</f>
        <v>6</v>
      </c>
      <c r="C23" s="9" t="str">
        <f t="shared" si="1"/>
        <v>DERRY</v>
      </c>
      <c r="D23" s="14">
        <v>0</v>
      </c>
      <c r="E23" s="14">
        <v>1</v>
      </c>
      <c r="F23" s="14">
        <v>1</v>
      </c>
      <c r="G23" s="14">
        <v>1</v>
      </c>
      <c r="H23" s="14">
        <v>0</v>
      </c>
      <c r="I23" s="14">
        <v>1</v>
      </c>
      <c r="J23" s="14">
        <v>1</v>
      </c>
      <c r="K23" s="14">
        <v>1</v>
      </c>
      <c r="L23" s="14">
        <v>1</v>
      </c>
      <c r="M23" s="14">
        <v>1</v>
      </c>
      <c r="N23" s="14">
        <v>1</v>
      </c>
      <c r="O23" s="14">
        <v>1</v>
      </c>
      <c r="P23" s="14">
        <v>1</v>
      </c>
      <c r="Q23" s="123">
        <f t="shared" si="5"/>
        <v>11</v>
      </c>
      <c r="R23" s="124">
        <f t="shared" si="6"/>
        <v>12</v>
      </c>
      <c r="S23" s="49">
        <f t="shared" si="7"/>
        <v>0.91666666666666663</v>
      </c>
    </row>
    <row r="24" spans="1:19" ht="13.7" customHeight="1" x14ac:dyDescent="0.2">
      <c r="A24" s="62" t="str">
        <f>MEMBERS!C22</f>
        <v>EDEN</v>
      </c>
      <c r="B24" s="62">
        <f>VLOOKUP($C24,MEMBERS!$C:$X,17,FALSE)</f>
        <v>11</v>
      </c>
      <c r="C24" s="9" t="str">
        <f t="shared" si="1"/>
        <v>EDEN</v>
      </c>
      <c r="D24" s="14">
        <v>1</v>
      </c>
      <c r="E24" s="14">
        <v>1</v>
      </c>
      <c r="F24" s="14">
        <v>1</v>
      </c>
      <c r="G24" s="14">
        <v>1</v>
      </c>
      <c r="H24" s="14">
        <v>1</v>
      </c>
      <c r="I24" s="14">
        <v>0</v>
      </c>
      <c r="J24" s="14">
        <v>1</v>
      </c>
      <c r="K24" s="14">
        <v>1</v>
      </c>
      <c r="L24" s="14">
        <v>1</v>
      </c>
      <c r="M24" s="14">
        <v>0</v>
      </c>
      <c r="N24" s="14">
        <v>1</v>
      </c>
      <c r="O24" s="14">
        <v>1</v>
      </c>
      <c r="P24" s="14">
        <v>1</v>
      </c>
      <c r="Q24" s="123">
        <f t="shared" si="5"/>
        <v>10</v>
      </c>
      <c r="R24" s="124">
        <f t="shared" si="6"/>
        <v>12</v>
      </c>
      <c r="S24" s="49">
        <f t="shared" si="7"/>
        <v>0.83333333333333337</v>
      </c>
    </row>
    <row r="25" spans="1:19" ht="14.25" customHeight="1" x14ac:dyDescent="0.2">
      <c r="A25" s="62" t="e">
        <f>MEMBERS!#REF!</f>
        <v>#REF!</v>
      </c>
      <c r="B25" s="62" t="e">
        <f>VLOOKUP($C25,MEMBERS!$C:$X,17,FALSE)</f>
        <v>#REF!</v>
      </c>
      <c r="C25" s="9" t="e">
        <f t="shared" si="1"/>
        <v>#REF!</v>
      </c>
      <c r="D25" s="14">
        <v>0</v>
      </c>
      <c r="E25" s="14">
        <v>0</v>
      </c>
      <c r="F25" s="14">
        <v>0</v>
      </c>
      <c r="G25" s="14">
        <v>0</v>
      </c>
      <c r="H25" s="14">
        <v>1</v>
      </c>
      <c r="I25" s="14">
        <v>1</v>
      </c>
      <c r="J25" s="14">
        <v>1</v>
      </c>
      <c r="K25" s="14">
        <v>1</v>
      </c>
      <c r="L25" s="14">
        <v>0</v>
      </c>
      <c r="M25" s="14">
        <v>1</v>
      </c>
      <c r="N25" s="14">
        <v>1</v>
      </c>
      <c r="O25" s="14">
        <v>1</v>
      </c>
      <c r="P25" s="14">
        <v>0</v>
      </c>
      <c r="Q25" s="123">
        <f t="shared" si="5"/>
        <v>7</v>
      </c>
      <c r="R25" s="124">
        <f t="shared" si="6"/>
        <v>12</v>
      </c>
      <c r="S25" s="49">
        <f t="shared" si="7"/>
        <v>0.58333333333333337</v>
      </c>
    </row>
    <row r="26" spans="1:19" ht="14.25" customHeight="1" x14ac:dyDescent="0.2">
      <c r="A26" s="62" t="s">
        <v>1262</v>
      </c>
      <c r="B26" s="62"/>
      <c r="C26" s="9" t="s">
        <v>1262</v>
      </c>
      <c r="D26" s="14"/>
      <c r="E26" s="14"/>
      <c r="F26" s="14"/>
      <c r="G26" s="14"/>
      <c r="H26" s="14"/>
      <c r="I26" s="14"/>
      <c r="J26" s="14"/>
      <c r="K26" s="14">
        <v>1</v>
      </c>
      <c r="L26" s="14">
        <v>1</v>
      </c>
      <c r="M26" s="14">
        <v>1</v>
      </c>
      <c r="N26" s="14">
        <v>1</v>
      </c>
      <c r="O26" s="14">
        <v>1</v>
      </c>
      <c r="P26" s="14">
        <v>1</v>
      </c>
      <c r="Q26" s="123">
        <f t="shared" si="5"/>
        <v>6</v>
      </c>
      <c r="R26" s="124">
        <v>6</v>
      </c>
      <c r="S26" s="49">
        <f t="shared" si="7"/>
        <v>1</v>
      </c>
    </row>
    <row r="27" spans="1:19" ht="13.7" customHeight="1" x14ac:dyDescent="0.2">
      <c r="A27" s="62" t="str">
        <f>MEMBERS!C24</f>
        <v>FISHER</v>
      </c>
      <c r="B27" s="62">
        <f>VLOOKUP($C27,MEMBERS!$C:$X,17,FALSE)</f>
        <v>1</v>
      </c>
      <c r="C27" s="9" t="str">
        <f t="shared" si="1"/>
        <v>FISHER</v>
      </c>
      <c r="D27" s="14">
        <v>1</v>
      </c>
      <c r="E27" s="14">
        <v>1</v>
      </c>
      <c r="F27" s="14">
        <v>0</v>
      </c>
      <c r="G27" s="14">
        <v>1</v>
      </c>
      <c r="H27" s="14">
        <v>1</v>
      </c>
      <c r="I27" s="14">
        <v>1</v>
      </c>
      <c r="J27" s="14">
        <v>1</v>
      </c>
      <c r="K27" s="14">
        <v>1</v>
      </c>
      <c r="L27" s="14">
        <v>1</v>
      </c>
      <c r="M27" s="14">
        <v>1</v>
      </c>
      <c r="N27" s="14">
        <v>1</v>
      </c>
      <c r="O27" s="14">
        <v>1</v>
      </c>
      <c r="P27" s="14">
        <v>1</v>
      </c>
      <c r="Q27" s="123">
        <f t="shared" si="5"/>
        <v>11</v>
      </c>
      <c r="R27" s="124">
        <f t="shared" si="6"/>
        <v>12</v>
      </c>
      <c r="S27" s="49">
        <f t="shared" si="7"/>
        <v>0.91666666666666663</v>
      </c>
    </row>
    <row r="28" spans="1:19" ht="13.7" customHeight="1" x14ac:dyDescent="0.2">
      <c r="A28" s="62" t="str">
        <f>MEMBERS!C25</f>
        <v>FORBAT</v>
      </c>
      <c r="B28" s="62">
        <f>VLOOKUP($C28,MEMBERS!$C:$X,17,FALSE)</f>
        <v>7</v>
      </c>
      <c r="C28" s="9" t="str">
        <f t="shared" si="1"/>
        <v>FORBAT</v>
      </c>
      <c r="D28" s="14">
        <v>1</v>
      </c>
      <c r="E28" s="14">
        <v>0</v>
      </c>
      <c r="F28" s="14">
        <v>1</v>
      </c>
      <c r="G28" s="14">
        <v>1</v>
      </c>
      <c r="H28" s="14">
        <v>1</v>
      </c>
      <c r="I28" s="14">
        <v>0</v>
      </c>
      <c r="J28" s="14">
        <v>0</v>
      </c>
      <c r="K28" s="14">
        <v>1</v>
      </c>
      <c r="L28" s="14">
        <v>1</v>
      </c>
      <c r="M28" s="14">
        <v>1</v>
      </c>
      <c r="N28" s="14">
        <v>1</v>
      </c>
      <c r="O28" s="14">
        <v>1</v>
      </c>
      <c r="P28" s="14">
        <v>1</v>
      </c>
      <c r="Q28" s="123">
        <f t="shared" si="5"/>
        <v>9</v>
      </c>
      <c r="R28" s="124">
        <f t="shared" si="6"/>
        <v>12</v>
      </c>
      <c r="S28" s="49">
        <f t="shared" si="7"/>
        <v>0.75</v>
      </c>
    </row>
    <row r="29" spans="1:19" x14ac:dyDescent="0.2">
      <c r="A29" s="62" t="str">
        <f>MEMBERS!C26</f>
        <v>GARRETT</v>
      </c>
      <c r="B29" s="62">
        <f>VLOOKUP($C29,MEMBERS!$C:$X,17,FALSE)</f>
        <v>4</v>
      </c>
      <c r="C29" s="9" t="str">
        <f t="shared" si="1"/>
        <v>GARRETT</v>
      </c>
      <c r="E29" s="14">
        <v>1</v>
      </c>
      <c r="F29" s="14">
        <v>1</v>
      </c>
      <c r="G29" s="14">
        <v>1</v>
      </c>
      <c r="H29" s="14">
        <v>1</v>
      </c>
      <c r="I29" s="14">
        <v>1</v>
      </c>
      <c r="J29" s="14">
        <v>0</v>
      </c>
      <c r="K29" s="14">
        <v>0</v>
      </c>
      <c r="L29" s="14">
        <v>1</v>
      </c>
      <c r="M29" s="14">
        <v>1</v>
      </c>
      <c r="N29" s="14">
        <v>1</v>
      </c>
      <c r="O29" s="14">
        <v>1</v>
      </c>
      <c r="P29" s="14">
        <v>1</v>
      </c>
      <c r="Q29" s="123">
        <f t="shared" si="5"/>
        <v>10</v>
      </c>
      <c r="R29" s="124">
        <f t="shared" si="6"/>
        <v>12</v>
      </c>
      <c r="S29" s="49">
        <f t="shared" si="7"/>
        <v>0.83333333333333337</v>
      </c>
    </row>
    <row r="30" spans="1:19" x14ac:dyDescent="0.2">
      <c r="A30" s="62" t="s">
        <v>1485</v>
      </c>
      <c r="B30" s="62"/>
      <c r="C30" s="9" t="s">
        <v>1485</v>
      </c>
      <c r="E30" s="14"/>
      <c r="F30" s="14"/>
      <c r="G30" s="14"/>
      <c r="H30" s="14"/>
      <c r="I30" s="14"/>
      <c r="J30" s="14"/>
      <c r="K30" s="14"/>
      <c r="L30" s="14"/>
      <c r="M30" s="14"/>
      <c r="N30" s="14"/>
      <c r="O30" s="14"/>
      <c r="P30" s="14">
        <v>1</v>
      </c>
      <c r="Q30" s="123">
        <f t="shared" si="5"/>
        <v>1</v>
      </c>
      <c r="R30" s="124">
        <v>1</v>
      </c>
      <c r="S30" s="49">
        <f t="shared" si="7"/>
        <v>1</v>
      </c>
    </row>
    <row r="31" spans="1:19" ht="13.7" customHeight="1" x14ac:dyDescent="0.2">
      <c r="A31" s="62" t="str">
        <f>MEMBERS!C28</f>
        <v>HALL</v>
      </c>
      <c r="B31" s="62">
        <f>VLOOKUP($C31,MEMBERS!$C:$X,17,FALSE)</f>
        <v>9</v>
      </c>
      <c r="C31" s="9" t="str">
        <f t="shared" si="1"/>
        <v>HALL</v>
      </c>
      <c r="D31" s="14">
        <v>1</v>
      </c>
      <c r="E31" s="14">
        <v>1</v>
      </c>
      <c r="F31" s="14">
        <v>1</v>
      </c>
      <c r="G31" s="14">
        <v>1</v>
      </c>
      <c r="H31" s="14">
        <v>1</v>
      </c>
      <c r="I31" s="14">
        <v>1</v>
      </c>
      <c r="J31" s="14">
        <v>1</v>
      </c>
      <c r="K31" s="14">
        <v>1</v>
      </c>
      <c r="L31" s="14">
        <v>1</v>
      </c>
      <c r="M31" s="14">
        <v>1</v>
      </c>
      <c r="N31" s="14">
        <v>1</v>
      </c>
      <c r="O31" s="14">
        <v>1</v>
      </c>
      <c r="P31" s="14">
        <v>1</v>
      </c>
      <c r="Q31" s="123">
        <f t="shared" si="5"/>
        <v>12</v>
      </c>
      <c r="R31" s="124">
        <f t="shared" si="6"/>
        <v>12</v>
      </c>
      <c r="S31" s="49">
        <f t="shared" si="7"/>
        <v>1</v>
      </c>
    </row>
    <row r="32" spans="1:19" ht="15" customHeight="1" x14ac:dyDescent="0.2">
      <c r="A32" s="62" t="str">
        <f>MEMBERS!C29</f>
        <v>HILL</v>
      </c>
      <c r="B32" s="62">
        <f>VLOOKUP($C32,MEMBERS!$C:$X,17,FALSE)</f>
        <v>10</v>
      </c>
      <c r="C32" s="9" t="str">
        <f t="shared" si="1"/>
        <v>HILL</v>
      </c>
      <c r="D32" s="14">
        <v>1</v>
      </c>
      <c r="E32" s="14">
        <v>1</v>
      </c>
      <c r="F32" s="14">
        <v>1</v>
      </c>
      <c r="G32" s="14">
        <v>1</v>
      </c>
      <c r="H32" s="14">
        <v>1</v>
      </c>
      <c r="I32" s="14">
        <v>0</v>
      </c>
      <c r="J32" s="14">
        <v>0</v>
      </c>
      <c r="K32" s="14">
        <v>1</v>
      </c>
      <c r="L32" s="14">
        <v>1</v>
      </c>
      <c r="M32" s="14">
        <v>1</v>
      </c>
      <c r="N32" s="14">
        <v>1</v>
      </c>
      <c r="O32" s="14">
        <v>1</v>
      </c>
      <c r="P32" s="14">
        <v>1</v>
      </c>
      <c r="Q32" s="123">
        <f t="shared" si="5"/>
        <v>10</v>
      </c>
      <c r="R32" s="124">
        <f t="shared" si="6"/>
        <v>12</v>
      </c>
      <c r="S32" s="49">
        <f t="shared" si="7"/>
        <v>0.83333333333333337</v>
      </c>
    </row>
    <row r="33" spans="1:19" ht="13.7" customHeight="1" x14ac:dyDescent="0.2">
      <c r="A33" s="62" t="str">
        <f>MEMBERS!C30</f>
        <v>HORN</v>
      </c>
      <c r="B33" s="62">
        <f>VLOOKUP($C33,MEMBERS!$C:$X,17,FALSE)</f>
        <v>5</v>
      </c>
      <c r="C33" s="9" t="str">
        <f t="shared" si="1"/>
        <v>HORN</v>
      </c>
      <c r="D33" s="14">
        <v>1</v>
      </c>
      <c r="E33" s="14">
        <v>1</v>
      </c>
      <c r="F33" s="14">
        <v>1</v>
      </c>
      <c r="G33" s="14">
        <v>1</v>
      </c>
      <c r="H33" s="14">
        <v>1</v>
      </c>
      <c r="I33" s="14">
        <v>0</v>
      </c>
      <c r="J33" s="14">
        <v>1</v>
      </c>
      <c r="K33" s="14">
        <v>1</v>
      </c>
      <c r="L33" s="14">
        <v>1</v>
      </c>
      <c r="M33" s="14">
        <v>1</v>
      </c>
      <c r="N33" s="14">
        <v>1</v>
      </c>
      <c r="O33" s="14">
        <v>1</v>
      </c>
      <c r="P33" s="14">
        <v>1</v>
      </c>
      <c r="Q33" s="123">
        <f t="shared" si="5"/>
        <v>11</v>
      </c>
      <c r="R33" s="124">
        <f t="shared" si="6"/>
        <v>12</v>
      </c>
      <c r="S33" s="49">
        <f t="shared" si="7"/>
        <v>0.91666666666666663</v>
      </c>
    </row>
    <row r="34" spans="1:19" ht="13.7" customHeight="1" x14ac:dyDescent="0.2">
      <c r="A34" s="62" t="str">
        <f>MEMBERS!C31</f>
        <v>HUBBERT</v>
      </c>
      <c r="B34" s="62">
        <f>VLOOKUP($C34,MEMBERS!$C:$X,17,FALSE)</f>
        <v>5</v>
      </c>
      <c r="C34" s="9" t="str">
        <f t="shared" si="1"/>
        <v>HUBBERT</v>
      </c>
      <c r="D34" s="14">
        <v>1</v>
      </c>
      <c r="E34" s="14">
        <v>1</v>
      </c>
      <c r="F34" s="14">
        <v>1</v>
      </c>
      <c r="G34" s="14">
        <v>1</v>
      </c>
      <c r="H34" s="14">
        <v>1</v>
      </c>
      <c r="I34" s="14">
        <v>1</v>
      </c>
      <c r="J34" s="14">
        <v>1</v>
      </c>
      <c r="K34" s="14">
        <v>1</v>
      </c>
      <c r="L34" s="14">
        <v>1</v>
      </c>
      <c r="M34" s="14">
        <v>1</v>
      </c>
      <c r="N34" s="14">
        <v>0</v>
      </c>
      <c r="O34" s="14">
        <v>1</v>
      </c>
      <c r="P34" s="14">
        <v>1</v>
      </c>
      <c r="Q34" s="123">
        <f t="shared" si="5"/>
        <v>11</v>
      </c>
      <c r="R34" s="124">
        <f t="shared" si="6"/>
        <v>12</v>
      </c>
      <c r="S34" s="49">
        <f t="shared" si="7"/>
        <v>0.91666666666666663</v>
      </c>
    </row>
    <row r="35" spans="1:19" ht="13.7" customHeight="1" x14ac:dyDescent="0.2">
      <c r="A35" s="62" t="str">
        <f>MEMBERS!C32</f>
        <v>HYDES</v>
      </c>
      <c r="B35" s="62">
        <f>VLOOKUP($C35,MEMBERS!$C:$X,17,FALSE)</f>
        <v>9</v>
      </c>
      <c r="C35" s="9" t="str">
        <f t="shared" si="1"/>
        <v>HYDES</v>
      </c>
      <c r="D35" s="14">
        <v>1</v>
      </c>
      <c r="E35" s="14">
        <v>1</v>
      </c>
      <c r="F35" s="14">
        <v>1</v>
      </c>
      <c r="G35" s="14">
        <v>1</v>
      </c>
      <c r="H35" s="14">
        <v>0</v>
      </c>
      <c r="I35" s="14">
        <v>1</v>
      </c>
      <c r="J35" s="14">
        <v>1</v>
      </c>
      <c r="K35" s="14">
        <v>0</v>
      </c>
      <c r="L35" s="14">
        <v>0</v>
      </c>
      <c r="M35" s="14">
        <v>1</v>
      </c>
      <c r="N35" s="14">
        <v>0</v>
      </c>
      <c r="O35" s="14">
        <v>1</v>
      </c>
      <c r="P35" s="14">
        <v>1</v>
      </c>
      <c r="Q35" s="123">
        <f t="shared" si="5"/>
        <v>8</v>
      </c>
      <c r="R35" s="124">
        <f t="shared" si="6"/>
        <v>12</v>
      </c>
      <c r="S35" s="49">
        <f t="shared" si="7"/>
        <v>0.66666666666666663</v>
      </c>
    </row>
    <row r="36" spans="1:19" ht="14.25" customHeight="1" x14ac:dyDescent="0.2">
      <c r="A36" s="62" t="str">
        <f>MEMBERS!C34</f>
        <v>JENKINS</v>
      </c>
      <c r="B36" s="62">
        <f>VLOOKUP($C36,MEMBERS!$C:$X,17,FALSE)</f>
        <v>5</v>
      </c>
      <c r="C36" s="9" t="str">
        <f t="shared" si="1"/>
        <v>JENKINS</v>
      </c>
      <c r="D36" s="14">
        <v>1</v>
      </c>
      <c r="E36" s="14">
        <v>1</v>
      </c>
      <c r="F36" s="14">
        <v>1</v>
      </c>
      <c r="G36" s="14">
        <v>1</v>
      </c>
      <c r="H36" s="14">
        <v>1</v>
      </c>
      <c r="I36" s="14">
        <v>1</v>
      </c>
      <c r="J36" s="14">
        <v>1</v>
      </c>
      <c r="K36" s="14">
        <v>1</v>
      </c>
      <c r="L36" s="14">
        <v>0</v>
      </c>
      <c r="M36" s="14">
        <v>1</v>
      </c>
      <c r="N36" s="14">
        <v>1</v>
      </c>
      <c r="O36" s="14">
        <v>1</v>
      </c>
      <c r="P36" s="14">
        <v>1</v>
      </c>
      <c r="Q36" s="123">
        <f t="shared" si="5"/>
        <v>11</v>
      </c>
      <c r="R36" s="124">
        <f t="shared" si="6"/>
        <v>12</v>
      </c>
      <c r="S36" s="49">
        <f t="shared" si="7"/>
        <v>0.91666666666666663</v>
      </c>
    </row>
    <row r="37" spans="1:19" ht="13.5" customHeight="1" x14ac:dyDescent="0.2">
      <c r="A37" s="62" t="str">
        <f>MEMBERS!C35</f>
        <v>JOHNS</v>
      </c>
      <c r="B37" s="62">
        <f>VLOOKUP($C37,MEMBERS!$C:$X,17,FALSE)</f>
        <v>4</v>
      </c>
      <c r="C37" s="9" t="str">
        <f t="shared" si="1"/>
        <v>JOHNS</v>
      </c>
      <c r="D37" s="14">
        <v>1</v>
      </c>
      <c r="E37" s="14">
        <v>1</v>
      </c>
      <c r="F37" s="14">
        <v>1</v>
      </c>
      <c r="G37" s="14">
        <v>1</v>
      </c>
      <c r="H37" s="14">
        <v>0</v>
      </c>
      <c r="I37" s="14">
        <v>1</v>
      </c>
      <c r="J37" s="14">
        <v>0</v>
      </c>
      <c r="K37" s="14">
        <v>1</v>
      </c>
      <c r="L37" s="14">
        <v>1</v>
      </c>
      <c r="M37" s="14">
        <v>0</v>
      </c>
      <c r="N37" s="14">
        <v>1</v>
      </c>
      <c r="O37" s="14">
        <v>1</v>
      </c>
      <c r="P37" s="14">
        <v>1</v>
      </c>
      <c r="Q37" s="123">
        <f t="shared" si="5"/>
        <v>9</v>
      </c>
      <c r="R37" s="124">
        <f t="shared" si="6"/>
        <v>12</v>
      </c>
      <c r="S37" s="49">
        <f t="shared" si="7"/>
        <v>0.75</v>
      </c>
    </row>
    <row r="38" spans="1:19" ht="13.7" customHeight="1" x14ac:dyDescent="0.2">
      <c r="A38" s="62" t="str">
        <f>MEMBERS!C36</f>
        <v>JONES</v>
      </c>
      <c r="B38" s="62">
        <f>VLOOKUP($C38,MEMBERS!$C:$X,17,FALSE)</f>
        <v>10</v>
      </c>
      <c r="C38" s="9" t="str">
        <f t="shared" si="1"/>
        <v>JONES</v>
      </c>
      <c r="D38" s="14">
        <v>1</v>
      </c>
      <c r="E38" s="14">
        <v>0</v>
      </c>
      <c r="F38" s="14">
        <v>1</v>
      </c>
      <c r="G38" s="14">
        <v>1</v>
      </c>
      <c r="H38" s="14">
        <v>1</v>
      </c>
      <c r="I38" s="14">
        <v>1</v>
      </c>
      <c r="J38" s="14">
        <v>1</v>
      </c>
      <c r="K38" s="14">
        <v>1</v>
      </c>
      <c r="L38" s="14">
        <v>1</v>
      </c>
      <c r="M38" s="14">
        <v>1</v>
      </c>
      <c r="N38" s="14">
        <v>1</v>
      </c>
      <c r="O38" s="14">
        <v>1</v>
      </c>
      <c r="P38" s="14">
        <v>0</v>
      </c>
      <c r="Q38" s="123">
        <f t="shared" si="5"/>
        <v>10</v>
      </c>
      <c r="R38" s="124">
        <f t="shared" si="6"/>
        <v>12</v>
      </c>
      <c r="S38" s="49">
        <f t="shared" si="7"/>
        <v>0.83333333333333337</v>
      </c>
    </row>
    <row r="39" spans="1:19" ht="13.7" customHeight="1" x14ac:dyDescent="0.2">
      <c r="A39" s="62" t="e">
        <f>MEMBERS!#REF!</f>
        <v>#REF!</v>
      </c>
      <c r="B39" s="62" t="e">
        <f>VLOOKUP($C39,MEMBERS!$C:$X,17,FALSE)</f>
        <v>#REF!</v>
      </c>
      <c r="C39" s="9" t="e">
        <f t="shared" si="1"/>
        <v>#REF!</v>
      </c>
      <c r="D39" s="14">
        <v>1</v>
      </c>
      <c r="E39" s="14">
        <v>1</v>
      </c>
      <c r="F39" s="14">
        <v>1</v>
      </c>
      <c r="G39" s="14">
        <v>1</v>
      </c>
      <c r="H39" s="14">
        <v>1</v>
      </c>
      <c r="I39" s="14">
        <v>1</v>
      </c>
      <c r="J39" s="14">
        <v>1</v>
      </c>
      <c r="K39" s="14">
        <v>1</v>
      </c>
      <c r="L39" s="14">
        <v>1</v>
      </c>
      <c r="M39" s="14">
        <v>1</v>
      </c>
      <c r="N39" s="14">
        <v>1</v>
      </c>
      <c r="O39" s="14">
        <v>1</v>
      </c>
      <c r="P39" s="14">
        <v>0</v>
      </c>
      <c r="Q39" s="123">
        <f t="shared" si="5"/>
        <v>11</v>
      </c>
      <c r="R39" s="124">
        <f t="shared" si="6"/>
        <v>12</v>
      </c>
      <c r="S39" s="49">
        <f t="shared" si="7"/>
        <v>0.91666666666666663</v>
      </c>
    </row>
    <row r="40" spans="1:19" ht="13.7" customHeight="1" x14ac:dyDescent="0.2">
      <c r="A40" s="62" t="str">
        <f>MEMBERS!C37</f>
        <v>KELBY</v>
      </c>
      <c r="B40" s="62">
        <f>VLOOKUP($C40,MEMBERS!$C:$X,17,FALSE)</f>
        <v>10</v>
      </c>
      <c r="C40" s="9" t="str">
        <f t="shared" si="1"/>
        <v>KELBY</v>
      </c>
      <c r="D40" s="14">
        <v>1</v>
      </c>
      <c r="E40" s="14">
        <v>1</v>
      </c>
      <c r="F40" s="14">
        <v>1</v>
      </c>
      <c r="G40" s="14">
        <v>1</v>
      </c>
      <c r="H40" s="14">
        <v>1</v>
      </c>
      <c r="I40" s="14">
        <v>1</v>
      </c>
      <c r="J40" s="14">
        <v>1</v>
      </c>
      <c r="K40" s="14">
        <v>1</v>
      </c>
      <c r="L40" s="14">
        <v>1</v>
      </c>
      <c r="M40" s="14">
        <v>1</v>
      </c>
      <c r="N40" s="14">
        <v>1</v>
      </c>
      <c r="O40" s="14">
        <v>1</v>
      </c>
      <c r="P40" s="14">
        <v>1</v>
      </c>
      <c r="Q40" s="123">
        <f t="shared" si="5"/>
        <v>12</v>
      </c>
      <c r="R40" s="124">
        <f t="shared" si="6"/>
        <v>12</v>
      </c>
      <c r="S40" s="49">
        <f t="shared" si="7"/>
        <v>1</v>
      </c>
    </row>
    <row r="41" spans="1:19" ht="13.7" customHeight="1" x14ac:dyDescent="0.2">
      <c r="A41" s="62" t="str">
        <f>MEMBERS!C38</f>
        <v>KITCHENER</v>
      </c>
      <c r="B41" s="62">
        <f>VLOOKUP($C41,MEMBERS!$C:$X,17,FALSE)</f>
        <v>4</v>
      </c>
      <c r="C41" s="9" t="str">
        <f t="shared" si="1"/>
        <v>KITCHENER</v>
      </c>
      <c r="D41" s="14">
        <v>1</v>
      </c>
      <c r="E41" s="14">
        <v>1</v>
      </c>
      <c r="F41" s="14">
        <v>1</v>
      </c>
      <c r="G41" s="14">
        <v>1</v>
      </c>
      <c r="H41" s="14">
        <v>1</v>
      </c>
      <c r="I41" s="14">
        <v>1</v>
      </c>
      <c r="J41" s="14">
        <v>1</v>
      </c>
      <c r="K41" s="14">
        <v>1</v>
      </c>
      <c r="L41" s="14">
        <v>1</v>
      </c>
      <c r="M41" s="14">
        <v>1</v>
      </c>
      <c r="N41" s="14">
        <v>1</v>
      </c>
      <c r="O41" s="14">
        <v>1</v>
      </c>
      <c r="P41" s="14">
        <v>1</v>
      </c>
      <c r="Q41" s="123">
        <f t="shared" si="5"/>
        <v>12</v>
      </c>
      <c r="R41" s="124">
        <f t="shared" si="6"/>
        <v>12</v>
      </c>
      <c r="S41" s="49">
        <f t="shared" si="7"/>
        <v>1</v>
      </c>
    </row>
    <row r="42" spans="1:19" ht="13.7" customHeight="1" x14ac:dyDescent="0.2">
      <c r="A42" s="62" t="str">
        <f>MEMBERS!C39</f>
        <v>LAZENBY</v>
      </c>
      <c r="B42" s="62">
        <f>VLOOKUP($C42,MEMBERS!$C:$X,17,FALSE)</f>
        <v>6</v>
      </c>
      <c r="C42" s="9" t="str">
        <f t="shared" si="1"/>
        <v>LAZENBY</v>
      </c>
      <c r="D42" s="14">
        <v>1</v>
      </c>
      <c r="E42" s="14">
        <v>1</v>
      </c>
      <c r="F42" s="14">
        <v>0</v>
      </c>
      <c r="G42" s="14">
        <v>0</v>
      </c>
      <c r="H42" s="14">
        <v>1</v>
      </c>
      <c r="I42" s="14">
        <v>0</v>
      </c>
      <c r="J42" s="14">
        <v>0</v>
      </c>
      <c r="K42" s="14">
        <v>1</v>
      </c>
      <c r="L42" s="14">
        <v>1</v>
      </c>
      <c r="M42" s="14">
        <v>1</v>
      </c>
      <c r="N42" s="14">
        <v>1</v>
      </c>
      <c r="O42" s="14">
        <v>1</v>
      </c>
      <c r="P42" s="14">
        <v>1</v>
      </c>
      <c r="Q42" s="123">
        <f t="shared" si="5"/>
        <v>8</v>
      </c>
      <c r="R42" s="124">
        <f t="shared" si="6"/>
        <v>12</v>
      </c>
      <c r="S42" s="49">
        <f t="shared" si="7"/>
        <v>0.66666666666666663</v>
      </c>
    </row>
    <row r="43" spans="1:19" ht="13.7" customHeight="1" x14ac:dyDescent="0.2">
      <c r="A43" s="62" t="str">
        <f>MEMBERS!C40</f>
        <v>LIGHTFOOT</v>
      </c>
      <c r="B43" s="62">
        <f>VLOOKUP($C43,MEMBERS!$C:$X,17,FALSE)</f>
        <v>6</v>
      </c>
      <c r="C43" s="9" t="str">
        <f t="shared" si="1"/>
        <v>LIGHTFOOT</v>
      </c>
      <c r="D43" s="14"/>
      <c r="E43" s="14">
        <v>1</v>
      </c>
      <c r="F43" s="14">
        <v>1</v>
      </c>
      <c r="G43" s="14">
        <v>0</v>
      </c>
      <c r="H43" s="14">
        <v>1</v>
      </c>
      <c r="I43" s="14">
        <v>1</v>
      </c>
      <c r="J43" s="14">
        <v>1</v>
      </c>
      <c r="K43" s="14">
        <v>1</v>
      </c>
      <c r="L43" s="14">
        <v>1</v>
      </c>
      <c r="M43" s="14">
        <v>1</v>
      </c>
      <c r="N43" s="14">
        <v>1</v>
      </c>
      <c r="O43" s="14">
        <v>1</v>
      </c>
      <c r="P43" s="14">
        <v>1</v>
      </c>
      <c r="Q43" s="123">
        <f t="shared" si="5"/>
        <v>11</v>
      </c>
      <c r="R43" s="124">
        <f t="shared" si="6"/>
        <v>12</v>
      </c>
      <c r="S43" s="49">
        <f t="shared" si="7"/>
        <v>0.91666666666666663</v>
      </c>
    </row>
    <row r="44" spans="1:19" ht="13.7" customHeight="1" x14ac:dyDescent="0.2">
      <c r="A44" s="62" t="str">
        <f>MEMBERS!C41</f>
        <v>MACMILLAN</v>
      </c>
      <c r="B44" s="62">
        <f>VLOOKUP($C44,MEMBERS!$C:$X,17,FALSE)</f>
        <v>10</v>
      </c>
      <c r="C44" s="9" t="str">
        <f t="shared" si="1"/>
        <v>MACMILLAN</v>
      </c>
      <c r="D44" s="14"/>
      <c r="E44" s="14">
        <v>1</v>
      </c>
      <c r="F44" s="14">
        <v>1</v>
      </c>
      <c r="G44" s="14">
        <v>1</v>
      </c>
      <c r="H44" s="14">
        <v>1</v>
      </c>
      <c r="I44" s="14">
        <v>1</v>
      </c>
      <c r="J44" s="14">
        <v>1</v>
      </c>
      <c r="K44" s="14">
        <v>1</v>
      </c>
      <c r="L44" s="14">
        <v>0</v>
      </c>
      <c r="M44" s="14">
        <v>1</v>
      </c>
      <c r="N44" s="14">
        <v>1</v>
      </c>
      <c r="O44" s="14">
        <v>1</v>
      </c>
      <c r="P44" s="14">
        <v>1</v>
      </c>
      <c r="Q44" s="123">
        <f t="shared" si="5"/>
        <v>11</v>
      </c>
      <c r="R44" s="124">
        <f t="shared" si="6"/>
        <v>12</v>
      </c>
      <c r="S44" s="49">
        <f t="shared" si="7"/>
        <v>0.91666666666666663</v>
      </c>
    </row>
    <row r="45" spans="1:19" ht="13.7" customHeight="1" x14ac:dyDescent="0.2">
      <c r="A45" s="62" t="str">
        <f>MEMBERS!C42</f>
        <v>MIDDLETON</v>
      </c>
      <c r="B45" s="62">
        <f>VLOOKUP($C45,MEMBERS!$C:$X,17,FALSE)</f>
        <v>2</v>
      </c>
      <c r="C45" s="9" t="str">
        <f t="shared" si="1"/>
        <v>MIDDLETON</v>
      </c>
      <c r="D45" s="14">
        <v>1</v>
      </c>
      <c r="E45" s="14">
        <v>1</v>
      </c>
      <c r="F45" s="14">
        <v>1</v>
      </c>
      <c r="G45" s="14">
        <v>1</v>
      </c>
      <c r="H45" s="14">
        <v>1</v>
      </c>
      <c r="I45" s="14">
        <v>1</v>
      </c>
      <c r="J45" s="14">
        <v>0</v>
      </c>
      <c r="K45" s="14">
        <v>1</v>
      </c>
      <c r="L45" s="14">
        <v>1</v>
      </c>
      <c r="M45" s="14">
        <v>1</v>
      </c>
      <c r="N45" s="14">
        <v>1</v>
      </c>
      <c r="O45" s="14">
        <v>0</v>
      </c>
      <c r="P45" s="14">
        <v>1</v>
      </c>
      <c r="Q45" s="123">
        <f t="shared" si="5"/>
        <v>10</v>
      </c>
      <c r="R45" s="124">
        <f t="shared" si="6"/>
        <v>12</v>
      </c>
      <c r="S45" s="49">
        <f t="shared" si="7"/>
        <v>0.83333333333333337</v>
      </c>
    </row>
    <row r="46" spans="1:19" ht="13.7" customHeight="1" x14ac:dyDescent="0.2">
      <c r="A46" s="62" t="str">
        <f>MEMBERS!C43</f>
        <v>PAGE</v>
      </c>
      <c r="B46" s="62">
        <f>VLOOKUP($C46,MEMBERS!$C:$X,17,FALSE)</f>
        <v>8</v>
      </c>
      <c r="C46" s="9" t="str">
        <f t="shared" si="1"/>
        <v>PAGE</v>
      </c>
      <c r="D46" s="14">
        <v>1</v>
      </c>
      <c r="E46" s="14">
        <v>1</v>
      </c>
      <c r="F46" s="14">
        <v>1</v>
      </c>
      <c r="G46" s="14">
        <v>1</v>
      </c>
      <c r="H46" s="14">
        <v>1</v>
      </c>
      <c r="I46" s="14">
        <v>1</v>
      </c>
      <c r="J46" s="14">
        <v>1</v>
      </c>
      <c r="K46" s="14">
        <v>1</v>
      </c>
      <c r="L46" s="14">
        <v>1</v>
      </c>
      <c r="M46" s="14">
        <v>1</v>
      </c>
      <c r="N46" s="14">
        <v>1</v>
      </c>
      <c r="O46" s="14">
        <v>1</v>
      </c>
      <c r="P46" s="14">
        <v>1</v>
      </c>
      <c r="Q46" s="123">
        <f t="shared" si="5"/>
        <v>12</v>
      </c>
      <c r="R46" s="124">
        <f t="shared" si="6"/>
        <v>12</v>
      </c>
      <c r="S46" s="49">
        <f t="shared" si="7"/>
        <v>1</v>
      </c>
    </row>
    <row r="47" spans="1:19" ht="13.5" customHeight="1" x14ac:dyDescent="0.2">
      <c r="A47" s="62" t="str">
        <f>MEMBERS!C44</f>
        <v>PEACOCK</v>
      </c>
      <c r="B47" s="62">
        <f>VLOOKUP($C47,MEMBERS!$C:$X,17,FALSE)</f>
        <v>11</v>
      </c>
      <c r="C47" s="9" t="str">
        <f t="shared" si="1"/>
        <v>PEACOCK</v>
      </c>
      <c r="D47" s="14">
        <v>1</v>
      </c>
      <c r="E47" s="14">
        <v>1</v>
      </c>
      <c r="F47" s="14">
        <v>1</v>
      </c>
      <c r="G47" s="14">
        <v>1</v>
      </c>
      <c r="H47" s="14">
        <v>1</v>
      </c>
      <c r="I47" s="14">
        <v>0</v>
      </c>
      <c r="J47" s="14">
        <v>1</v>
      </c>
      <c r="K47" s="14">
        <v>1</v>
      </c>
      <c r="L47" s="14">
        <v>1</v>
      </c>
      <c r="M47" s="14">
        <v>1</v>
      </c>
      <c r="N47" s="14">
        <v>1</v>
      </c>
      <c r="O47" s="14">
        <v>1</v>
      </c>
      <c r="P47" s="14">
        <v>1</v>
      </c>
      <c r="Q47" s="123">
        <f t="shared" si="5"/>
        <v>11</v>
      </c>
      <c r="R47" s="124">
        <f t="shared" si="6"/>
        <v>12</v>
      </c>
      <c r="S47" s="49">
        <f t="shared" si="7"/>
        <v>0.91666666666666663</v>
      </c>
    </row>
    <row r="48" spans="1:19" x14ac:dyDescent="0.2">
      <c r="A48" s="62" t="str">
        <f>MEMBERS!C45</f>
        <v>PEARSON</v>
      </c>
      <c r="B48" s="62">
        <f>VLOOKUP($C48,MEMBERS!$C:$X,17,FALSE)</f>
        <v>5</v>
      </c>
      <c r="C48" s="9" t="str">
        <f t="shared" si="1"/>
        <v>PEARSON</v>
      </c>
      <c r="D48" s="14">
        <v>1</v>
      </c>
      <c r="E48" s="14">
        <v>1</v>
      </c>
      <c r="F48" s="14">
        <v>1</v>
      </c>
      <c r="G48" s="14">
        <v>1</v>
      </c>
      <c r="H48" s="14">
        <v>0</v>
      </c>
      <c r="I48" s="14">
        <v>1</v>
      </c>
      <c r="J48" s="14">
        <v>1</v>
      </c>
      <c r="K48" s="14">
        <v>1</v>
      </c>
      <c r="L48" s="14">
        <v>1</v>
      </c>
      <c r="M48" s="14">
        <v>1</v>
      </c>
      <c r="N48" s="14">
        <v>1</v>
      </c>
      <c r="O48" s="14">
        <v>1</v>
      </c>
      <c r="P48" s="14">
        <v>1</v>
      </c>
      <c r="Q48" s="123">
        <f t="shared" si="5"/>
        <v>11</v>
      </c>
      <c r="R48" s="124">
        <f t="shared" si="6"/>
        <v>12</v>
      </c>
      <c r="S48" s="49">
        <f t="shared" si="7"/>
        <v>0.91666666666666663</v>
      </c>
    </row>
    <row r="49" spans="1:19" ht="13.7" customHeight="1" x14ac:dyDescent="0.2">
      <c r="A49" s="62" t="str">
        <f>MEMBERS!C46</f>
        <v>PICKETT</v>
      </c>
      <c r="B49" s="62">
        <f>VLOOKUP($C49,MEMBERS!$C:$X,17,FALSE)</f>
        <v>10</v>
      </c>
      <c r="C49" s="9" t="str">
        <f t="shared" si="1"/>
        <v>PICKETT</v>
      </c>
      <c r="D49" s="14">
        <v>0</v>
      </c>
      <c r="E49" s="14">
        <v>0</v>
      </c>
      <c r="F49" s="14">
        <v>1</v>
      </c>
      <c r="G49" s="14">
        <v>1</v>
      </c>
      <c r="H49" s="14">
        <v>1</v>
      </c>
      <c r="I49" s="14">
        <v>0</v>
      </c>
      <c r="J49" s="14">
        <v>1</v>
      </c>
      <c r="K49" s="14">
        <v>1</v>
      </c>
      <c r="L49" s="14">
        <v>1</v>
      </c>
      <c r="M49" s="14">
        <v>1</v>
      </c>
      <c r="N49" s="14">
        <v>1</v>
      </c>
      <c r="O49" s="14">
        <v>0</v>
      </c>
      <c r="P49" s="14">
        <v>0</v>
      </c>
      <c r="Q49" s="123">
        <f t="shared" si="5"/>
        <v>8</v>
      </c>
      <c r="R49" s="124">
        <f t="shared" si="6"/>
        <v>12</v>
      </c>
      <c r="S49" s="49">
        <f t="shared" si="7"/>
        <v>0.66666666666666663</v>
      </c>
    </row>
    <row r="50" spans="1:19" ht="13.7" customHeight="1" x14ac:dyDescent="0.2">
      <c r="A50" s="62" t="e">
        <f>MEMBERS!#REF!</f>
        <v>#REF!</v>
      </c>
      <c r="B50" s="62" t="e">
        <f>VLOOKUP($C50,MEMBERS!$C:$X,17,FALSE)</f>
        <v>#REF!</v>
      </c>
      <c r="C50" s="9" t="e">
        <f t="shared" si="1"/>
        <v>#REF!</v>
      </c>
      <c r="D50" s="14">
        <v>1</v>
      </c>
      <c r="E50" s="14">
        <v>1</v>
      </c>
      <c r="F50" s="14">
        <v>1</v>
      </c>
      <c r="G50" s="14">
        <v>1</v>
      </c>
      <c r="H50" s="14">
        <v>1</v>
      </c>
      <c r="I50" s="14">
        <v>1</v>
      </c>
      <c r="J50" s="14">
        <v>1</v>
      </c>
      <c r="K50" s="14">
        <v>1</v>
      </c>
      <c r="L50" s="14">
        <v>1</v>
      </c>
      <c r="M50" s="14">
        <v>1</v>
      </c>
      <c r="N50" s="14">
        <v>1</v>
      </c>
      <c r="O50" s="14">
        <v>1</v>
      </c>
      <c r="P50" s="14">
        <v>1</v>
      </c>
      <c r="Q50" s="123">
        <f t="shared" si="5"/>
        <v>12</v>
      </c>
      <c r="R50" s="124">
        <f t="shared" si="6"/>
        <v>12</v>
      </c>
      <c r="S50" s="49">
        <f t="shared" si="7"/>
        <v>1</v>
      </c>
    </row>
    <row r="51" spans="1:19" ht="13.7" customHeight="1" x14ac:dyDescent="0.2">
      <c r="A51" s="62" t="str">
        <f>MEMBERS!C47</f>
        <v>RYLOTT</v>
      </c>
      <c r="B51" s="62">
        <f>VLOOKUP($C51,MEMBERS!$C:$X,17,FALSE)</f>
        <v>1</v>
      </c>
      <c r="C51" s="9" t="str">
        <f t="shared" si="1"/>
        <v>RYLOTT</v>
      </c>
      <c r="D51" s="14">
        <v>1</v>
      </c>
      <c r="E51" s="14">
        <v>1</v>
      </c>
      <c r="F51" s="14">
        <v>1</v>
      </c>
      <c r="G51" s="14">
        <v>0</v>
      </c>
      <c r="H51" s="14">
        <v>1</v>
      </c>
      <c r="I51" s="14">
        <v>1</v>
      </c>
      <c r="J51" s="14">
        <v>1</v>
      </c>
      <c r="K51" s="14">
        <v>1</v>
      </c>
      <c r="L51" s="14">
        <v>1</v>
      </c>
      <c r="M51" s="14">
        <v>1</v>
      </c>
      <c r="N51" s="14">
        <v>1</v>
      </c>
      <c r="O51" s="14">
        <v>1</v>
      </c>
      <c r="P51" s="14">
        <v>1</v>
      </c>
      <c r="Q51" s="123">
        <f t="shared" si="5"/>
        <v>11</v>
      </c>
      <c r="R51" s="124">
        <f t="shared" si="6"/>
        <v>12</v>
      </c>
      <c r="S51" s="49">
        <f t="shared" si="7"/>
        <v>0.91666666666666663</v>
      </c>
    </row>
    <row r="52" spans="1:19" ht="13.7" customHeight="1" x14ac:dyDescent="0.2">
      <c r="A52" s="62" t="e">
        <f>MEMBERS!#REF!</f>
        <v>#REF!</v>
      </c>
      <c r="B52" s="62" t="e">
        <f>VLOOKUP($C52,MEMBERS!$C:$X,17,FALSE)</f>
        <v>#REF!</v>
      </c>
      <c r="C52" s="9" t="e">
        <f t="shared" si="1"/>
        <v>#REF!</v>
      </c>
      <c r="D52" s="14">
        <v>1</v>
      </c>
      <c r="E52" s="14">
        <v>1</v>
      </c>
      <c r="F52" s="14">
        <v>0</v>
      </c>
      <c r="G52" s="14">
        <v>1</v>
      </c>
      <c r="H52" s="14">
        <v>1</v>
      </c>
      <c r="I52" s="14">
        <v>0</v>
      </c>
      <c r="J52" s="14">
        <v>1</v>
      </c>
      <c r="K52" s="14">
        <v>0</v>
      </c>
      <c r="L52" s="14">
        <v>0</v>
      </c>
      <c r="M52" s="14">
        <v>1</v>
      </c>
      <c r="N52" s="14">
        <v>0</v>
      </c>
      <c r="O52" s="14">
        <v>1</v>
      </c>
      <c r="P52" s="14">
        <v>1</v>
      </c>
      <c r="Q52" s="123">
        <f t="shared" si="5"/>
        <v>7</v>
      </c>
      <c r="R52" s="124">
        <f t="shared" si="6"/>
        <v>12</v>
      </c>
      <c r="S52" s="49">
        <f t="shared" si="7"/>
        <v>0.58333333333333337</v>
      </c>
    </row>
    <row r="53" spans="1:19" ht="13.7" customHeight="1" x14ac:dyDescent="0.2">
      <c r="A53" s="62" t="str">
        <f>MEMBERS!C48</f>
        <v>SALMON</v>
      </c>
      <c r="B53" s="62">
        <f>VLOOKUP($C53,MEMBERS!$C:$X,17,FALSE)</f>
        <v>5</v>
      </c>
      <c r="C53" s="9" t="str">
        <f t="shared" si="1"/>
        <v>SALMON</v>
      </c>
      <c r="D53" s="14">
        <v>1</v>
      </c>
      <c r="E53" s="14">
        <v>1</v>
      </c>
      <c r="F53" s="14">
        <v>1</v>
      </c>
      <c r="G53" s="14">
        <v>1</v>
      </c>
      <c r="H53" s="14">
        <v>0</v>
      </c>
      <c r="I53" s="14">
        <v>1</v>
      </c>
      <c r="J53" s="14">
        <v>1</v>
      </c>
      <c r="K53" s="14">
        <v>1</v>
      </c>
      <c r="L53" s="14">
        <v>1</v>
      </c>
      <c r="M53" s="14">
        <v>1</v>
      </c>
      <c r="N53" s="14">
        <v>0</v>
      </c>
      <c r="O53" s="14">
        <v>1</v>
      </c>
      <c r="P53" s="14">
        <v>1</v>
      </c>
      <c r="Q53" s="123">
        <f t="shared" si="5"/>
        <v>10</v>
      </c>
      <c r="R53" s="124">
        <f t="shared" si="6"/>
        <v>12</v>
      </c>
      <c r="S53" s="49">
        <f t="shared" si="7"/>
        <v>0.83333333333333337</v>
      </c>
    </row>
    <row r="54" spans="1:19" ht="12.75" customHeight="1" x14ac:dyDescent="0.2">
      <c r="A54" s="62" t="str">
        <f>MEMBERS!C49</f>
        <v>SEARL</v>
      </c>
      <c r="B54" s="62">
        <f>VLOOKUP($C54,MEMBERS!$C:$X,17,FALSE)</f>
        <v>7</v>
      </c>
      <c r="C54" s="9" t="str">
        <f t="shared" si="1"/>
        <v>SEARL</v>
      </c>
      <c r="D54" s="14">
        <v>1</v>
      </c>
      <c r="E54" s="14">
        <v>1</v>
      </c>
      <c r="F54" s="14">
        <v>1</v>
      </c>
      <c r="G54" s="14">
        <v>1</v>
      </c>
      <c r="H54" s="14">
        <v>1</v>
      </c>
      <c r="I54" s="14">
        <v>1</v>
      </c>
      <c r="J54" s="14">
        <v>0</v>
      </c>
      <c r="K54" s="14">
        <v>1</v>
      </c>
      <c r="L54" s="14">
        <v>1</v>
      </c>
      <c r="M54" s="14">
        <v>1</v>
      </c>
      <c r="N54" s="14">
        <v>1</v>
      </c>
      <c r="O54" s="14">
        <v>1</v>
      </c>
      <c r="P54" s="14">
        <v>1</v>
      </c>
      <c r="Q54" s="123">
        <f t="shared" si="5"/>
        <v>11</v>
      </c>
      <c r="R54" s="124">
        <f t="shared" si="6"/>
        <v>12</v>
      </c>
      <c r="S54" s="49">
        <f t="shared" si="7"/>
        <v>0.91666666666666663</v>
      </c>
    </row>
    <row r="55" spans="1:19" ht="13.7" customHeight="1" x14ac:dyDescent="0.2">
      <c r="A55" s="62" t="str">
        <f>MEMBERS!C70</f>
        <v>SHARPE</v>
      </c>
      <c r="B55" s="62">
        <f>VLOOKUP($C55,MEMBERS!$C:$X,17,FALSE)</f>
        <v>5</v>
      </c>
      <c r="C55" s="9" t="str">
        <f t="shared" si="1"/>
        <v>SHARPE</v>
      </c>
      <c r="D55" s="14">
        <v>1</v>
      </c>
      <c r="E55" s="14">
        <v>1</v>
      </c>
      <c r="F55" s="14">
        <v>0</v>
      </c>
      <c r="G55" s="14">
        <v>0</v>
      </c>
      <c r="H55" s="14">
        <v>0</v>
      </c>
      <c r="I55" s="14">
        <v>0</v>
      </c>
      <c r="J55" s="14">
        <v>0</v>
      </c>
      <c r="K55" s="14">
        <v>0</v>
      </c>
      <c r="L55" s="14">
        <v>0</v>
      </c>
      <c r="M55" s="14">
        <v>0</v>
      </c>
      <c r="N55" s="14">
        <v>0</v>
      </c>
      <c r="O55" s="14">
        <v>0</v>
      </c>
      <c r="P55" s="14">
        <v>0</v>
      </c>
      <c r="Q55" s="123">
        <f t="shared" si="5"/>
        <v>1</v>
      </c>
      <c r="R55" s="124">
        <f t="shared" si="6"/>
        <v>12</v>
      </c>
      <c r="S55" s="49">
        <f t="shared" si="7"/>
        <v>8.3333333333333329E-2</v>
      </c>
    </row>
    <row r="56" spans="1:19" ht="13.7" customHeight="1" x14ac:dyDescent="0.2">
      <c r="A56" s="62" t="str">
        <f>MEMBERS!C50</f>
        <v>SMEDLEY</v>
      </c>
      <c r="B56" s="62">
        <f>VLOOKUP($C56,MEMBERS!$C:$X,17,FALSE)</f>
        <v>3</v>
      </c>
      <c r="C56" s="9" t="str">
        <f t="shared" si="1"/>
        <v>SMEDLEY</v>
      </c>
      <c r="D56" s="14">
        <v>1</v>
      </c>
      <c r="E56" s="14">
        <v>1</v>
      </c>
      <c r="F56" s="14">
        <v>1</v>
      </c>
      <c r="G56" s="14">
        <v>1</v>
      </c>
      <c r="H56" s="14">
        <v>0</v>
      </c>
      <c r="I56" s="14">
        <v>1</v>
      </c>
      <c r="J56" s="14">
        <v>1</v>
      </c>
      <c r="K56" s="14">
        <v>1</v>
      </c>
      <c r="L56" s="14">
        <v>0</v>
      </c>
      <c r="M56" s="14">
        <v>1</v>
      </c>
      <c r="N56" s="14">
        <v>1</v>
      </c>
      <c r="O56" s="14">
        <v>1</v>
      </c>
      <c r="P56" s="14">
        <v>1</v>
      </c>
      <c r="Q56" s="123">
        <f t="shared" si="5"/>
        <v>10</v>
      </c>
      <c r="R56" s="124">
        <f t="shared" si="6"/>
        <v>12</v>
      </c>
      <c r="S56" s="49">
        <f t="shared" si="7"/>
        <v>0.83333333333333337</v>
      </c>
    </row>
    <row r="57" spans="1:19" ht="13.7" customHeight="1" x14ac:dyDescent="0.2">
      <c r="A57" s="62" t="str">
        <f>MEMBERS!C51</f>
        <v>SPOONER</v>
      </c>
      <c r="B57" s="62">
        <f>VLOOKUP($C57,MEMBERS!$C:$X,17,FALSE)</f>
        <v>3</v>
      </c>
      <c r="C57" s="9" t="str">
        <f t="shared" si="1"/>
        <v>SPOONER</v>
      </c>
      <c r="D57" s="14">
        <v>1</v>
      </c>
      <c r="E57" s="14">
        <v>1</v>
      </c>
      <c r="F57" s="14">
        <v>1</v>
      </c>
      <c r="G57" s="14">
        <v>1</v>
      </c>
      <c r="H57" s="14">
        <v>1</v>
      </c>
      <c r="I57" s="14">
        <v>1</v>
      </c>
      <c r="J57" s="14">
        <v>1</v>
      </c>
      <c r="K57" s="14">
        <v>1</v>
      </c>
      <c r="L57" s="14">
        <v>1</v>
      </c>
      <c r="M57" s="14">
        <v>0</v>
      </c>
      <c r="N57" s="14">
        <v>1</v>
      </c>
      <c r="O57" s="14">
        <v>1</v>
      </c>
      <c r="P57" s="14">
        <v>1</v>
      </c>
      <c r="Q57" s="123">
        <f t="shared" si="5"/>
        <v>11</v>
      </c>
      <c r="R57" s="124">
        <f t="shared" si="6"/>
        <v>12</v>
      </c>
      <c r="S57" s="49">
        <f t="shared" si="7"/>
        <v>0.91666666666666663</v>
      </c>
    </row>
    <row r="58" spans="1:19" ht="13.7" customHeight="1" x14ac:dyDescent="0.2">
      <c r="A58" s="62" t="str">
        <f>MEMBERS!C53</f>
        <v>STUBBS</v>
      </c>
      <c r="B58" s="62">
        <f>VLOOKUP($C58,MEMBERS!$C:$X,17,FALSE)</f>
        <v>4</v>
      </c>
      <c r="C58" s="9" t="str">
        <f t="shared" si="1"/>
        <v>STUBBS</v>
      </c>
      <c r="D58" s="14"/>
      <c r="E58" s="14">
        <v>0</v>
      </c>
      <c r="F58" s="14">
        <v>1</v>
      </c>
      <c r="G58" s="14">
        <v>1</v>
      </c>
      <c r="H58" s="14">
        <v>1</v>
      </c>
      <c r="I58" s="14">
        <v>1</v>
      </c>
      <c r="J58" s="14">
        <v>1</v>
      </c>
      <c r="K58" s="14">
        <v>1</v>
      </c>
      <c r="L58" s="14">
        <v>1</v>
      </c>
      <c r="M58" s="14">
        <v>1</v>
      </c>
      <c r="N58" s="14">
        <v>0</v>
      </c>
      <c r="O58" s="14">
        <v>1</v>
      </c>
      <c r="P58" s="14">
        <v>1</v>
      </c>
      <c r="Q58" s="123">
        <f t="shared" si="5"/>
        <v>10</v>
      </c>
      <c r="R58" s="124">
        <f t="shared" si="6"/>
        <v>12</v>
      </c>
      <c r="S58" s="49">
        <f t="shared" si="7"/>
        <v>0.83333333333333337</v>
      </c>
    </row>
    <row r="59" spans="1:19" ht="13.7" customHeight="1" x14ac:dyDescent="0.2">
      <c r="A59" s="62" t="str">
        <f>MEMBERS!C54</f>
        <v>TAYLOR</v>
      </c>
      <c r="B59" s="62">
        <f>VLOOKUP($C59,MEMBERS!$C:$X,17,FALSE)</f>
        <v>3</v>
      </c>
      <c r="C59" s="9" t="str">
        <f t="shared" si="1"/>
        <v>TAYLOR</v>
      </c>
      <c r="D59" s="14"/>
      <c r="E59" s="14">
        <v>1</v>
      </c>
      <c r="F59" s="14">
        <v>0</v>
      </c>
      <c r="G59" s="14">
        <v>1</v>
      </c>
      <c r="H59" s="14">
        <v>1</v>
      </c>
      <c r="I59" s="14">
        <v>1</v>
      </c>
      <c r="J59" s="14">
        <v>1</v>
      </c>
      <c r="K59" s="14">
        <v>1</v>
      </c>
      <c r="L59" s="14">
        <v>0</v>
      </c>
      <c r="M59" s="14">
        <v>1</v>
      </c>
      <c r="N59" s="14">
        <v>1</v>
      </c>
      <c r="O59" s="14">
        <v>1</v>
      </c>
      <c r="P59" s="14">
        <v>1</v>
      </c>
      <c r="Q59" s="123">
        <f t="shared" si="5"/>
        <v>10</v>
      </c>
      <c r="R59" s="124">
        <f t="shared" si="6"/>
        <v>12</v>
      </c>
      <c r="S59" s="49">
        <f t="shared" si="7"/>
        <v>0.83333333333333337</v>
      </c>
    </row>
    <row r="60" spans="1:19" ht="13.7" customHeight="1" x14ac:dyDescent="0.2">
      <c r="A60" s="62" t="str">
        <f>MEMBERS!C55</f>
        <v>TORY</v>
      </c>
      <c r="B60" s="62">
        <f>VLOOKUP($C60,MEMBERS!$C:$X,17,FALSE)</f>
        <v>12</v>
      </c>
      <c r="C60" s="9" t="str">
        <f t="shared" si="1"/>
        <v>TORY</v>
      </c>
      <c r="D60" s="14">
        <v>1</v>
      </c>
      <c r="E60" s="14">
        <v>1</v>
      </c>
      <c r="F60" s="14">
        <v>1</v>
      </c>
      <c r="G60" s="14">
        <v>0</v>
      </c>
      <c r="H60" s="14">
        <v>0</v>
      </c>
      <c r="I60" s="14">
        <v>1</v>
      </c>
      <c r="J60" s="14">
        <v>1</v>
      </c>
      <c r="K60" s="14">
        <v>1</v>
      </c>
      <c r="L60" s="14">
        <v>1</v>
      </c>
      <c r="M60" s="14">
        <v>0</v>
      </c>
      <c r="N60" s="14">
        <v>0</v>
      </c>
      <c r="O60" s="14">
        <v>1</v>
      </c>
      <c r="P60" s="14">
        <v>1</v>
      </c>
      <c r="Q60" s="123">
        <f t="shared" si="5"/>
        <v>8</v>
      </c>
      <c r="R60" s="124">
        <f t="shared" si="6"/>
        <v>12</v>
      </c>
      <c r="S60" s="49">
        <f t="shared" si="7"/>
        <v>0.66666666666666663</v>
      </c>
    </row>
    <row r="61" spans="1:19" ht="13.7" customHeight="1" x14ac:dyDescent="0.2">
      <c r="A61" s="62" t="str">
        <f>MEMBERS!C56</f>
        <v>TRASK</v>
      </c>
      <c r="B61" s="62">
        <f>VLOOKUP($C61,MEMBERS!$C:$X,17,FALSE)</f>
        <v>5</v>
      </c>
      <c r="C61" s="9" t="str">
        <f t="shared" si="1"/>
        <v>TRASK</v>
      </c>
      <c r="D61" s="14"/>
      <c r="E61" s="14">
        <v>1</v>
      </c>
      <c r="F61" s="14">
        <v>0</v>
      </c>
      <c r="G61" s="14">
        <v>1</v>
      </c>
      <c r="H61" s="14">
        <v>1</v>
      </c>
      <c r="I61" s="14">
        <v>0</v>
      </c>
      <c r="J61" s="14">
        <v>1</v>
      </c>
      <c r="K61" s="14">
        <v>1</v>
      </c>
      <c r="L61" s="14">
        <v>1</v>
      </c>
      <c r="M61" s="14">
        <v>1</v>
      </c>
      <c r="N61" s="14">
        <v>1</v>
      </c>
      <c r="O61" s="14">
        <v>1</v>
      </c>
      <c r="P61" s="14">
        <v>1</v>
      </c>
      <c r="Q61" s="123">
        <f t="shared" si="5"/>
        <v>10</v>
      </c>
      <c r="R61" s="124">
        <f t="shared" si="6"/>
        <v>12</v>
      </c>
      <c r="S61" s="49">
        <f t="shared" si="7"/>
        <v>0.83333333333333337</v>
      </c>
    </row>
    <row r="62" spans="1:19" ht="13.7" customHeight="1" x14ac:dyDescent="0.2">
      <c r="A62" s="62" t="str">
        <f>MEMBERS!C71</f>
        <v>WADE</v>
      </c>
      <c r="B62" s="62">
        <f>VLOOKUP($C62,MEMBERS!$C:$X,17,FALSE)</f>
        <v>3</v>
      </c>
      <c r="C62" s="9" t="str">
        <f t="shared" si="1"/>
        <v>WADE</v>
      </c>
      <c r="D62" s="14">
        <v>0</v>
      </c>
      <c r="E62" s="14">
        <v>0</v>
      </c>
      <c r="F62" s="14">
        <v>0</v>
      </c>
      <c r="G62" s="14">
        <v>0</v>
      </c>
      <c r="H62" s="14">
        <v>1</v>
      </c>
      <c r="I62" s="14">
        <v>0</v>
      </c>
      <c r="J62" s="14">
        <v>0</v>
      </c>
      <c r="K62" s="14">
        <v>0</v>
      </c>
      <c r="L62" s="14">
        <v>0</v>
      </c>
      <c r="M62" s="14">
        <v>0</v>
      </c>
      <c r="N62" s="14">
        <v>0</v>
      </c>
      <c r="O62" s="14">
        <v>0</v>
      </c>
      <c r="P62" s="14">
        <v>0</v>
      </c>
      <c r="Q62" s="123">
        <f t="shared" si="5"/>
        <v>1</v>
      </c>
      <c r="R62" s="124">
        <f t="shared" si="6"/>
        <v>12</v>
      </c>
      <c r="S62" s="49">
        <f t="shared" si="7"/>
        <v>8.3333333333333329E-2</v>
      </c>
    </row>
    <row r="63" spans="1:19" ht="13.7" customHeight="1" x14ac:dyDescent="0.2">
      <c r="A63" s="62" t="str">
        <f>MEMBERS!C57</f>
        <v>WATSON</v>
      </c>
      <c r="B63" s="62">
        <f>VLOOKUP($C63,MEMBERS!$C:$X,17,FALSE)</f>
        <v>9</v>
      </c>
      <c r="C63" s="9" t="str">
        <f t="shared" si="1"/>
        <v>WATSON</v>
      </c>
      <c r="D63" s="14">
        <v>1</v>
      </c>
      <c r="E63" s="14">
        <v>1</v>
      </c>
      <c r="F63" s="14">
        <v>1</v>
      </c>
      <c r="G63" s="14">
        <v>1</v>
      </c>
      <c r="H63" s="14">
        <v>1</v>
      </c>
      <c r="I63" s="14">
        <v>1</v>
      </c>
      <c r="J63" s="14">
        <v>1</v>
      </c>
      <c r="K63" s="14">
        <v>1</v>
      </c>
      <c r="L63" s="14">
        <v>1</v>
      </c>
      <c r="M63" s="14">
        <v>1</v>
      </c>
      <c r="N63" s="14">
        <v>1</v>
      </c>
      <c r="O63" s="14">
        <v>1</v>
      </c>
      <c r="P63" s="14">
        <v>1</v>
      </c>
      <c r="Q63" s="123">
        <f t="shared" si="5"/>
        <v>12</v>
      </c>
      <c r="R63" s="124">
        <f t="shared" si="6"/>
        <v>12</v>
      </c>
      <c r="S63" s="49">
        <f t="shared" si="7"/>
        <v>1</v>
      </c>
    </row>
    <row r="64" spans="1:19" ht="13.7" customHeight="1" x14ac:dyDescent="0.2">
      <c r="A64" s="62" t="str">
        <f>MEMBERS!C58</f>
        <v>WINDLE</v>
      </c>
      <c r="B64" s="62">
        <f>VLOOKUP($C64,MEMBERS!$C:$X,17,FALSE)</f>
        <v>3</v>
      </c>
      <c r="C64" s="9" t="str">
        <f t="shared" si="1"/>
        <v>WINDLE</v>
      </c>
      <c r="D64" s="14">
        <v>1</v>
      </c>
      <c r="E64" s="14">
        <v>0</v>
      </c>
      <c r="F64" s="14">
        <v>1</v>
      </c>
      <c r="G64" s="14">
        <v>1</v>
      </c>
      <c r="H64" s="14">
        <v>1</v>
      </c>
      <c r="I64" s="14">
        <v>1</v>
      </c>
      <c r="J64" s="14">
        <v>0</v>
      </c>
      <c r="K64" s="14">
        <v>1</v>
      </c>
      <c r="L64" s="14">
        <v>1</v>
      </c>
      <c r="M64" s="14">
        <v>1</v>
      </c>
      <c r="N64" s="14">
        <v>0</v>
      </c>
      <c r="O64" s="14">
        <v>0</v>
      </c>
      <c r="P64" s="14">
        <v>0</v>
      </c>
      <c r="Q64" s="123">
        <f t="shared" si="5"/>
        <v>7</v>
      </c>
      <c r="R64" s="124">
        <f t="shared" si="6"/>
        <v>12</v>
      </c>
      <c r="S64" s="49">
        <f t="shared" si="7"/>
        <v>0.58333333333333337</v>
      </c>
    </row>
    <row r="65" spans="1:19" ht="13.7" customHeight="1" x14ac:dyDescent="0.2">
      <c r="A65" s="62" t="str">
        <f>MEMBERS!C59</f>
        <v>YORK</v>
      </c>
      <c r="B65" s="62">
        <f>VLOOKUP($C65,MEMBERS!$C:$X,17,FALSE)</f>
        <v>3</v>
      </c>
      <c r="C65" s="9" t="str">
        <f t="shared" si="1"/>
        <v>YORK</v>
      </c>
      <c r="D65" s="14">
        <v>1</v>
      </c>
      <c r="E65" s="14">
        <v>1</v>
      </c>
      <c r="F65" s="14">
        <v>1</v>
      </c>
      <c r="G65" s="14">
        <v>1</v>
      </c>
      <c r="H65" s="14">
        <v>1</v>
      </c>
      <c r="I65" s="14">
        <v>1</v>
      </c>
      <c r="J65" s="14">
        <v>1</v>
      </c>
      <c r="K65" s="14">
        <v>1</v>
      </c>
      <c r="L65" s="14">
        <v>1</v>
      </c>
      <c r="M65" s="14">
        <v>1</v>
      </c>
      <c r="N65" s="14">
        <v>1</v>
      </c>
      <c r="O65" s="14">
        <v>1</v>
      </c>
      <c r="P65" s="14">
        <v>1</v>
      </c>
      <c r="Q65" s="123">
        <f t="shared" si="5"/>
        <v>12</v>
      </c>
      <c r="R65" s="124">
        <f t="shared" si="6"/>
        <v>12</v>
      </c>
      <c r="S65" s="49">
        <f t="shared" si="7"/>
        <v>1</v>
      </c>
    </row>
  </sheetData>
  <conditionalFormatting sqref="E29:E30 D19:E28 D14:E17 I4 L4 I46 L46 D31:E65">
    <cfRule type="expression" dxfId="242" priority="186" stopIfTrue="1">
      <formula>ISBLANK(D4)</formula>
    </cfRule>
  </conditionalFormatting>
  <conditionalFormatting sqref="D7:E7 D19:E28 E29:E30 D5:E5 D9:E11 D13:E17 D4:P4 F64:P64 F46:P46 D32:E65 D31:P31">
    <cfRule type="expression" dxfId="241" priority="184" stopIfTrue="1">
      <formula>ISBLANK(D4)</formula>
    </cfRule>
    <cfRule type="expression" dxfId="240" priority="185">
      <formula>D4+E4=0</formula>
    </cfRule>
  </conditionalFormatting>
  <conditionalFormatting sqref="E7 E5 E9:E11 E13:E17 E4:P4 F64:P64 F46:P46 E19:E65 F31:P31">
    <cfRule type="expression" dxfId="239" priority="183">
      <formula>D4+E4=0</formula>
    </cfRule>
  </conditionalFormatting>
  <conditionalFormatting sqref="A7:C7 S9:S11 A9:C11 C6 C8 S13:S17 A13:C17 A4:C5 S4:S7 S19:S65 A19:C65">
    <cfRule type="expression" dxfId="238" priority="182">
      <formula>$S4&lt;0.6</formula>
    </cfRule>
  </conditionalFormatting>
  <conditionalFormatting sqref="A7 A9:A11 A13:A17 A4:A5 A19:A65">
    <cfRule type="expression" dxfId="237" priority="180">
      <formula>$A4=$C4</formula>
    </cfRule>
    <cfRule type="expression" dxfId="236" priority="181">
      <formula>$S4&lt;0.6</formula>
    </cfRule>
  </conditionalFormatting>
  <conditionalFormatting sqref="A7 A9:A11 A13:A17 A4:A5 A19:A65">
    <cfRule type="expression" dxfId="235" priority="179">
      <formula>$A4&lt;&gt;$C4</formula>
    </cfRule>
  </conditionalFormatting>
  <conditionalFormatting sqref="E29:E30">
    <cfRule type="expression" dxfId="234" priority="177" stopIfTrue="1">
      <formula>ISBLANK(E29)</formula>
    </cfRule>
    <cfRule type="expression" dxfId="233" priority="178">
      <formula>E29+F29=0</formula>
    </cfRule>
  </conditionalFormatting>
  <conditionalFormatting sqref="E29:E30">
    <cfRule type="expression" dxfId="232" priority="176">
      <formula>D29+E29=0</formula>
    </cfRule>
  </conditionalFormatting>
  <conditionalFormatting sqref="D6:E6">
    <cfRule type="expression" dxfId="231" priority="173" stopIfTrue="1">
      <formula>ISBLANK(D6)</formula>
    </cfRule>
    <cfRule type="expression" dxfId="230" priority="174">
      <formula>D6+E6=0</formula>
    </cfRule>
  </conditionalFormatting>
  <conditionalFormatting sqref="E6">
    <cfRule type="expression" dxfId="229" priority="172">
      <formula>D6+E6=0</formula>
    </cfRule>
  </conditionalFormatting>
  <conditionalFormatting sqref="S6 A6:C6">
    <cfRule type="expression" dxfId="228" priority="171">
      <formula>$S6&lt;0.6</formula>
    </cfRule>
  </conditionalFormatting>
  <conditionalFormatting sqref="A6">
    <cfRule type="expression" dxfId="227" priority="169">
      <formula>$A6=$C6</formula>
    </cfRule>
    <cfRule type="expression" dxfId="226" priority="170">
      <formula>$S6&lt;0.6</formula>
    </cfRule>
  </conditionalFormatting>
  <conditionalFormatting sqref="A6">
    <cfRule type="expression" dxfId="225" priority="168">
      <formula>$A6&lt;&gt;$C6</formula>
    </cfRule>
  </conditionalFormatting>
  <conditionalFormatting sqref="A8:C8">
    <cfRule type="expression" dxfId="224" priority="167">
      <formula>$S8&lt;0.6</formula>
    </cfRule>
  </conditionalFormatting>
  <conditionalFormatting sqref="A8">
    <cfRule type="expression" dxfId="223" priority="165">
      <formula>$A8=$C8</formula>
    </cfRule>
    <cfRule type="expression" dxfId="222" priority="166">
      <formula>$S8&lt;0.6</formula>
    </cfRule>
  </conditionalFormatting>
  <conditionalFormatting sqref="A8">
    <cfRule type="expression" dxfId="221" priority="164">
      <formula>$A8&lt;&gt;$C8</formula>
    </cfRule>
  </conditionalFormatting>
  <conditionalFormatting sqref="S8">
    <cfRule type="expression" dxfId="220" priority="159">
      <formula>$S8&lt;0.6</formula>
    </cfRule>
  </conditionalFormatting>
  <conditionalFormatting sqref="A18:C18">
    <cfRule type="expression" dxfId="219" priority="146">
      <formula>$S18&lt;0.6</formula>
    </cfRule>
  </conditionalFormatting>
  <conditionalFormatting sqref="D12:E12">
    <cfRule type="expression" dxfId="218" priority="156" stopIfTrue="1">
      <formula>ISBLANK(D12)</formula>
    </cfRule>
    <cfRule type="expression" dxfId="217" priority="157">
      <formula>D12+E12=0</formula>
    </cfRule>
  </conditionalFormatting>
  <conditionalFormatting sqref="E12">
    <cfRule type="expression" dxfId="216" priority="155">
      <formula>D12+E12=0</formula>
    </cfRule>
  </conditionalFormatting>
  <conditionalFormatting sqref="A12:C12">
    <cfRule type="expression" dxfId="215" priority="154">
      <formula>$S12&lt;0.6</formula>
    </cfRule>
  </conditionalFormatting>
  <conditionalFormatting sqref="A12">
    <cfRule type="expression" dxfId="214" priority="152">
      <formula>$A12=$C12</formula>
    </cfRule>
    <cfRule type="expression" dxfId="213" priority="153">
      <formula>$S12&lt;0.6</formula>
    </cfRule>
  </conditionalFormatting>
  <conditionalFormatting sqref="A12">
    <cfRule type="expression" dxfId="212" priority="151">
      <formula>$A12&lt;&gt;$C12</formula>
    </cfRule>
  </conditionalFormatting>
  <conditionalFormatting sqref="D18:E18">
    <cfRule type="expression" dxfId="211" priority="150" stopIfTrue="1">
      <formula>ISBLANK(D18)</formula>
    </cfRule>
  </conditionalFormatting>
  <conditionalFormatting sqref="D18:E18">
    <cfRule type="expression" dxfId="210" priority="148" stopIfTrue="1">
      <formula>ISBLANK(D18)</formula>
    </cfRule>
    <cfRule type="expression" dxfId="209" priority="149">
      <formula>D18+E18=0</formula>
    </cfRule>
  </conditionalFormatting>
  <conditionalFormatting sqref="E18">
    <cfRule type="expression" dxfId="208" priority="147">
      <formula>D18+E18=0</formula>
    </cfRule>
  </conditionalFormatting>
  <conditionalFormatting sqref="A18">
    <cfRule type="expression" dxfId="207" priority="144">
      <formula>$A18=$C18</formula>
    </cfRule>
    <cfRule type="expression" dxfId="206" priority="145">
      <formula>$S18&lt;0.6</formula>
    </cfRule>
  </conditionalFormatting>
  <conditionalFormatting sqref="A18">
    <cfRule type="expression" dxfId="205" priority="143">
      <formula>$A18&lt;&gt;$C18</formula>
    </cfRule>
  </conditionalFormatting>
  <conditionalFormatting sqref="S12">
    <cfRule type="expression" dxfId="204" priority="142">
      <formula>$S12&lt;0.6</formula>
    </cfRule>
  </conditionalFormatting>
  <conditionalFormatting sqref="S18">
    <cfRule type="expression" dxfId="203" priority="141">
      <formula>$S18&lt;0.6</formula>
    </cfRule>
  </conditionalFormatting>
  <conditionalFormatting sqref="I5:I6 L5:L6">
    <cfRule type="expression" dxfId="202" priority="140" stopIfTrue="1">
      <formula>ISBLANK(I5)</formula>
    </cfRule>
  </conditionalFormatting>
  <conditionalFormatting sqref="F5:P6">
    <cfRule type="expression" dxfId="201" priority="138" stopIfTrue="1">
      <formula>ISBLANK(F5)</formula>
    </cfRule>
    <cfRule type="expression" dxfId="200" priority="139">
      <formula>F5+G5=0</formula>
    </cfRule>
  </conditionalFormatting>
  <conditionalFormatting sqref="F5:P6">
    <cfRule type="expression" dxfId="199" priority="137">
      <formula>E5+F5=0</formula>
    </cfRule>
  </conditionalFormatting>
  <conditionalFormatting sqref="I7:I8 L7:L8">
    <cfRule type="expression" dxfId="198" priority="136" stopIfTrue="1">
      <formula>ISBLANK(I7)</formula>
    </cfRule>
  </conditionalFormatting>
  <conditionalFormatting sqref="F7:P8">
    <cfRule type="expression" dxfId="197" priority="134" stopIfTrue="1">
      <formula>ISBLANK(F7)</formula>
    </cfRule>
    <cfRule type="expression" dxfId="196" priority="135">
      <formula>F7+G7=0</formula>
    </cfRule>
  </conditionalFormatting>
  <conditionalFormatting sqref="F7:P8">
    <cfRule type="expression" dxfId="195" priority="133">
      <formula>E7+F7=0</formula>
    </cfRule>
  </conditionalFormatting>
  <conditionalFormatting sqref="I9:I10 L9:L10">
    <cfRule type="expression" dxfId="194" priority="132" stopIfTrue="1">
      <formula>ISBLANK(I9)</formula>
    </cfRule>
  </conditionalFormatting>
  <conditionalFormatting sqref="F9:P10">
    <cfRule type="expression" dxfId="193" priority="130" stopIfTrue="1">
      <formula>ISBLANK(F9)</formula>
    </cfRule>
    <cfRule type="expression" dxfId="192" priority="131">
      <formula>F9+G9=0</formula>
    </cfRule>
  </conditionalFormatting>
  <conditionalFormatting sqref="F9:P10">
    <cfRule type="expression" dxfId="191" priority="129">
      <formula>E9+F9=0</formula>
    </cfRule>
  </conditionalFormatting>
  <conditionalFormatting sqref="I11:I12 L11:L12">
    <cfRule type="expression" dxfId="190" priority="128" stopIfTrue="1">
      <formula>ISBLANK(I11)</formula>
    </cfRule>
  </conditionalFormatting>
  <conditionalFormatting sqref="F11:P12">
    <cfRule type="expression" dxfId="189" priority="126" stopIfTrue="1">
      <formula>ISBLANK(F11)</formula>
    </cfRule>
    <cfRule type="expression" dxfId="188" priority="127">
      <formula>F11+G11=0</formula>
    </cfRule>
  </conditionalFormatting>
  <conditionalFormatting sqref="F11:P12">
    <cfRule type="expression" dxfId="187" priority="125">
      <formula>E11+F11=0</formula>
    </cfRule>
  </conditionalFormatting>
  <conditionalFormatting sqref="I13:I14 L13:L14">
    <cfRule type="expression" dxfId="186" priority="124" stopIfTrue="1">
      <formula>ISBLANK(I13)</formula>
    </cfRule>
  </conditionalFormatting>
  <conditionalFormatting sqref="F13:P14">
    <cfRule type="expression" dxfId="185" priority="122" stopIfTrue="1">
      <formula>ISBLANK(F13)</formula>
    </cfRule>
    <cfRule type="expression" dxfId="184" priority="123">
      <formula>F13+G13=0</formula>
    </cfRule>
  </conditionalFormatting>
  <conditionalFormatting sqref="F13:P14">
    <cfRule type="expression" dxfId="183" priority="121">
      <formula>E13+F13=0</formula>
    </cfRule>
  </conditionalFormatting>
  <conditionalFormatting sqref="I15:I16 L15:L16">
    <cfRule type="expression" dxfId="182" priority="120" stopIfTrue="1">
      <formula>ISBLANK(I15)</formula>
    </cfRule>
  </conditionalFormatting>
  <conditionalFormatting sqref="F15:P16">
    <cfRule type="expression" dxfId="181" priority="118" stopIfTrue="1">
      <formula>ISBLANK(F15)</formula>
    </cfRule>
    <cfRule type="expression" dxfId="180" priority="119">
      <formula>F15+G15=0</formula>
    </cfRule>
  </conditionalFormatting>
  <conditionalFormatting sqref="F15:P16">
    <cfRule type="expression" dxfId="179" priority="117">
      <formula>E15+F15=0</formula>
    </cfRule>
  </conditionalFormatting>
  <conditionalFormatting sqref="I17:I18 L17:L18">
    <cfRule type="expression" dxfId="178" priority="116" stopIfTrue="1">
      <formula>ISBLANK(I17)</formula>
    </cfRule>
  </conditionalFormatting>
  <conditionalFormatting sqref="F17:P18">
    <cfRule type="expression" dxfId="177" priority="114" stopIfTrue="1">
      <formula>ISBLANK(F17)</formula>
    </cfRule>
    <cfRule type="expression" dxfId="176" priority="115">
      <formula>F17+G17=0</formula>
    </cfRule>
  </conditionalFormatting>
  <conditionalFormatting sqref="F17:P18">
    <cfRule type="expression" dxfId="175" priority="113">
      <formula>E17+F17=0</formula>
    </cfRule>
  </conditionalFormatting>
  <conditionalFormatting sqref="I19:I20 L19:L20">
    <cfRule type="expression" dxfId="174" priority="112" stopIfTrue="1">
      <formula>ISBLANK(I19)</formula>
    </cfRule>
  </conditionalFormatting>
  <conditionalFormatting sqref="F19:P20">
    <cfRule type="expression" dxfId="173" priority="110" stopIfTrue="1">
      <formula>ISBLANK(F19)</formula>
    </cfRule>
    <cfRule type="expression" dxfId="172" priority="111">
      <formula>F19+G19=0</formula>
    </cfRule>
  </conditionalFormatting>
  <conditionalFormatting sqref="F19:P20">
    <cfRule type="expression" dxfId="171" priority="109">
      <formula>E19+F19=0</formula>
    </cfRule>
  </conditionalFormatting>
  <conditionalFormatting sqref="I21:I22 L21:L22">
    <cfRule type="expression" dxfId="170" priority="108" stopIfTrue="1">
      <formula>ISBLANK(I21)</formula>
    </cfRule>
  </conditionalFormatting>
  <conditionalFormatting sqref="F21:P22">
    <cfRule type="expression" dxfId="169" priority="106" stopIfTrue="1">
      <formula>ISBLANK(F21)</formula>
    </cfRule>
    <cfRule type="expression" dxfId="168" priority="107">
      <formula>F21+G21=0</formula>
    </cfRule>
  </conditionalFormatting>
  <conditionalFormatting sqref="F21:P22">
    <cfRule type="expression" dxfId="167" priority="105">
      <formula>E21+F21=0</formula>
    </cfRule>
  </conditionalFormatting>
  <conditionalFormatting sqref="I23:I24 L23:L24">
    <cfRule type="expression" dxfId="166" priority="104" stopIfTrue="1">
      <formula>ISBLANK(I23)</formula>
    </cfRule>
  </conditionalFormatting>
  <conditionalFormatting sqref="F23:P24">
    <cfRule type="expression" dxfId="165" priority="102" stopIfTrue="1">
      <formula>ISBLANK(F23)</formula>
    </cfRule>
    <cfRule type="expression" dxfId="164" priority="103">
      <formula>F23+G23=0</formula>
    </cfRule>
  </conditionalFormatting>
  <conditionalFormatting sqref="F23:P24">
    <cfRule type="expression" dxfId="163" priority="101">
      <formula>E23+F23=0</formula>
    </cfRule>
  </conditionalFormatting>
  <conditionalFormatting sqref="I25:I27 L25:L27">
    <cfRule type="expression" dxfId="162" priority="100" stopIfTrue="1">
      <formula>ISBLANK(I25)</formula>
    </cfRule>
  </conditionalFormatting>
  <conditionalFormatting sqref="F25:P27">
    <cfRule type="expression" dxfId="161" priority="98" stopIfTrue="1">
      <formula>ISBLANK(F25)</formula>
    </cfRule>
    <cfRule type="expression" dxfId="160" priority="99">
      <formula>F25+G25=0</formula>
    </cfRule>
  </conditionalFormatting>
  <conditionalFormatting sqref="F25:P27">
    <cfRule type="expression" dxfId="159" priority="97">
      <formula>E25+F25=0</formula>
    </cfRule>
  </conditionalFormatting>
  <conditionalFormatting sqref="I28:I30 L28:L30">
    <cfRule type="expression" dxfId="158" priority="96" stopIfTrue="1">
      <formula>ISBLANK(I28)</formula>
    </cfRule>
  </conditionalFormatting>
  <conditionalFormatting sqref="F28:P30">
    <cfRule type="expression" dxfId="157" priority="94" stopIfTrue="1">
      <formula>ISBLANK(F28)</formula>
    </cfRule>
    <cfRule type="expression" dxfId="156" priority="95">
      <formula>F28+G28=0</formula>
    </cfRule>
  </conditionalFormatting>
  <conditionalFormatting sqref="F28:P30">
    <cfRule type="expression" dxfId="155" priority="93">
      <formula>E28+F28=0</formula>
    </cfRule>
  </conditionalFormatting>
  <conditionalFormatting sqref="I31 L31">
    <cfRule type="expression" dxfId="154" priority="92" stopIfTrue="1">
      <formula>ISBLANK(I31)</formula>
    </cfRule>
  </conditionalFormatting>
  <conditionalFormatting sqref="I32 L32">
    <cfRule type="expression" dxfId="153" priority="88" stopIfTrue="1">
      <formula>ISBLANK(I32)</formula>
    </cfRule>
  </conditionalFormatting>
  <conditionalFormatting sqref="F32:P32">
    <cfRule type="expression" dxfId="152" priority="86" stopIfTrue="1">
      <formula>ISBLANK(F32)</formula>
    </cfRule>
    <cfRule type="expression" dxfId="151" priority="87">
      <formula>F32+G32=0</formula>
    </cfRule>
  </conditionalFormatting>
  <conditionalFormatting sqref="F32:P32">
    <cfRule type="expression" dxfId="150" priority="85">
      <formula>E32+F32=0</formula>
    </cfRule>
  </conditionalFormatting>
  <conditionalFormatting sqref="I33:I34 L33:L34">
    <cfRule type="expression" dxfId="149" priority="84" stopIfTrue="1">
      <formula>ISBLANK(I33)</formula>
    </cfRule>
  </conditionalFormatting>
  <conditionalFormatting sqref="F33:P34">
    <cfRule type="expression" dxfId="148" priority="82" stopIfTrue="1">
      <formula>ISBLANK(F33)</formula>
    </cfRule>
    <cfRule type="expression" dxfId="147" priority="83">
      <formula>F33+G33=0</formula>
    </cfRule>
  </conditionalFormatting>
  <conditionalFormatting sqref="F33:P34">
    <cfRule type="expression" dxfId="146" priority="81">
      <formula>E33+F33=0</formula>
    </cfRule>
  </conditionalFormatting>
  <conditionalFormatting sqref="I35:I36 L35:L36">
    <cfRule type="expression" dxfId="145" priority="80" stopIfTrue="1">
      <formula>ISBLANK(I35)</formula>
    </cfRule>
  </conditionalFormatting>
  <conditionalFormatting sqref="F35:P36">
    <cfRule type="expression" dxfId="144" priority="78" stopIfTrue="1">
      <formula>ISBLANK(F35)</formula>
    </cfRule>
    <cfRule type="expression" dxfId="143" priority="79">
      <formula>F35+G35=0</formula>
    </cfRule>
  </conditionalFormatting>
  <conditionalFormatting sqref="F35:P36">
    <cfRule type="expression" dxfId="142" priority="77">
      <formula>E35+F35=0</formula>
    </cfRule>
  </conditionalFormatting>
  <conditionalFormatting sqref="I37:I38 L37:L38">
    <cfRule type="expression" dxfId="141" priority="76" stopIfTrue="1">
      <formula>ISBLANK(I37)</formula>
    </cfRule>
  </conditionalFormatting>
  <conditionalFormatting sqref="F37:P38">
    <cfRule type="expression" dxfId="140" priority="74" stopIfTrue="1">
      <formula>ISBLANK(F37)</formula>
    </cfRule>
    <cfRule type="expression" dxfId="139" priority="75">
      <formula>F37+G37=0</formula>
    </cfRule>
  </conditionalFormatting>
  <conditionalFormatting sqref="F37:P38">
    <cfRule type="expression" dxfId="138" priority="73">
      <formula>E37+F37=0</formula>
    </cfRule>
  </conditionalFormatting>
  <conditionalFormatting sqref="I39:I40 L39:L40">
    <cfRule type="expression" dxfId="137" priority="72" stopIfTrue="1">
      <formula>ISBLANK(I39)</formula>
    </cfRule>
  </conditionalFormatting>
  <conditionalFormatting sqref="F39:P40">
    <cfRule type="expression" dxfId="136" priority="70" stopIfTrue="1">
      <formula>ISBLANK(F39)</formula>
    </cfRule>
    <cfRule type="expression" dxfId="135" priority="71">
      <formula>F39+G39=0</formula>
    </cfRule>
  </conditionalFormatting>
  <conditionalFormatting sqref="F39:P40">
    <cfRule type="expression" dxfId="134" priority="69">
      <formula>E39+F39=0</formula>
    </cfRule>
  </conditionalFormatting>
  <conditionalFormatting sqref="I41:I42 L41:L42">
    <cfRule type="expression" dxfId="133" priority="68" stopIfTrue="1">
      <formula>ISBLANK(I41)</formula>
    </cfRule>
  </conditionalFormatting>
  <conditionalFormatting sqref="F41:P42">
    <cfRule type="expression" dxfId="132" priority="66" stopIfTrue="1">
      <formula>ISBLANK(F41)</formula>
    </cfRule>
    <cfRule type="expression" dxfId="131" priority="67">
      <formula>F41+G41=0</formula>
    </cfRule>
  </conditionalFormatting>
  <conditionalFormatting sqref="F41:P42">
    <cfRule type="expression" dxfId="130" priority="65">
      <formula>E41+F41=0</formula>
    </cfRule>
  </conditionalFormatting>
  <conditionalFormatting sqref="I43:I44 L43:L44">
    <cfRule type="expression" dxfId="129" priority="64" stopIfTrue="1">
      <formula>ISBLANK(I43)</formula>
    </cfRule>
  </conditionalFormatting>
  <conditionalFormatting sqref="F43:P44">
    <cfRule type="expression" dxfId="128" priority="62" stopIfTrue="1">
      <formula>ISBLANK(F43)</formula>
    </cfRule>
    <cfRule type="expression" dxfId="127" priority="63">
      <formula>F43+G43=0</formula>
    </cfRule>
  </conditionalFormatting>
  <conditionalFormatting sqref="F43:P44">
    <cfRule type="expression" dxfId="126" priority="61">
      <formula>E43+F43=0</formula>
    </cfRule>
  </conditionalFormatting>
  <conditionalFormatting sqref="I45 L45">
    <cfRule type="expression" dxfId="125" priority="60" stopIfTrue="1">
      <formula>ISBLANK(I45)</formula>
    </cfRule>
  </conditionalFormatting>
  <conditionalFormatting sqref="F45:P45">
    <cfRule type="expression" dxfId="124" priority="58" stopIfTrue="1">
      <formula>ISBLANK(F45)</formula>
    </cfRule>
    <cfRule type="expression" dxfId="123" priority="59">
      <formula>F45+G45=0</formula>
    </cfRule>
  </conditionalFormatting>
  <conditionalFormatting sqref="F45:P45">
    <cfRule type="expression" dxfId="122" priority="57">
      <formula>E45+F45=0</formula>
    </cfRule>
  </conditionalFormatting>
  <conditionalFormatting sqref="I47:I48 L47:L48">
    <cfRule type="expression" dxfId="121" priority="52" stopIfTrue="1">
      <formula>ISBLANK(I47)</formula>
    </cfRule>
  </conditionalFormatting>
  <conditionalFormatting sqref="F47:P48">
    <cfRule type="expression" dxfId="120" priority="50" stopIfTrue="1">
      <formula>ISBLANK(F47)</formula>
    </cfRule>
    <cfRule type="expression" dxfId="119" priority="51">
      <formula>F47+G47=0</formula>
    </cfRule>
  </conditionalFormatting>
  <conditionalFormatting sqref="F47:P48">
    <cfRule type="expression" dxfId="118" priority="49">
      <formula>E47+F47=0</formula>
    </cfRule>
  </conditionalFormatting>
  <conditionalFormatting sqref="I49:I50 L49:L50">
    <cfRule type="expression" dxfId="117" priority="48" stopIfTrue="1">
      <formula>ISBLANK(I49)</formula>
    </cfRule>
  </conditionalFormatting>
  <conditionalFormatting sqref="F49:P50">
    <cfRule type="expression" dxfId="116" priority="46" stopIfTrue="1">
      <formula>ISBLANK(F49)</formula>
    </cfRule>
    <cfRule type="expression" dxfId="115" priority="47">
      <formula>F49+G49=0</formula>
    </cfRule>
  </conditionalFormatting>
  <conditionalFormatting sqref="F49:P50">
    <cfRule type="expression" dxfId="114" priority="45">
      <formula>E49+F49=0</formula>
    </cfRule>
  </conditionalFormatting>
  <conditionalFormatting sqref="I51:I52 L51:L52">
    <cfRule type="expression" dxfId="113" priority="44" stopIfTrue="1">
      <formula>ISBLANK(I51)</formula>
    </cfRule>
  </conditionalFormatting>
  <conditionalFormatting sqref="F51:P52">
    <cfRule type="expression" dxfId="112" priority="42" stopIfTrue="1">
      <formula>ISBLANK(F51)</formula>
    </cfRule>
    <cfRule type="expression" dxfId="111" priority="43">
      <formula>F51+G51=0</formula>
    </cfRule>
  </conditionalFormatting>
  <conditionalFormatting sqref="F51:P52">
    <cfRule type="expression" dxfId="110" priority="41">
      <formula>E51+F51=0</formula>
    </cfRule>
  </conditionalFormatting>
  <conditionalFormatting sqref="I53 L53">
    <cfRule type="expression" dxfId="109" priority="40" stopIfTrue="1">
      <formula>ISBLANK(I53)</formula>
    </cfRule>
  </conditionalFormatting>
  <conditionalFormatting sqref="F53:P53">
    <cfRule type="expression" dxfId="108" priority="38" stopIfTrue="1">
      <formula>ISBLANK(F53)</formula>
    </cfRule>
    <cfRule type="expression" dxfId="107" priority="39">
      <formula>F53+G53=0</formula>
    </cfRule>
  </conditionalFormatting>
  <conditionalFormatting sqref="F53:P53">
    <cfRule type="expression" dxfId="106" priority="37">
      <formula>E53+F53=0</formula>
    </cfRule>
  </conditionalFormatting>
  <conditionalFormatting sqref="I54:I55 L54:L55">
    <cfRule type="expression" dxfId="105" priority="28" stopIfTrue="1">
      <formula>ISBLANK(I54)</formula>
    </cfRule>
  </conditionalFormatting>
  <conditionalFormatting sqref="F54:P55">
    <cfRule type="expression" dxfId="104" priority="26" stopIfTrue="1">
      <formula>ISBLANK(F54)</formula>
    </cfRule>
    <cfRule type="expression" dxfId="103" priority="27">
      <formula>F54+G54=0</formula>
    </cfRule>
  </conditionalFormatting>
  <conditionalFormatting sqref="F54:P55">
    <cfRule type="expression" dxfId="102" priority="25">
      <formula>E54+F54=0</formula>
    </cfRule>
  </conditionalFormatting>
  <conditionalFormatting sqref="I56:I57 L56:L57">
    <cfRule type="expression" dxfId="101" priority="24" stopIfTrue="1">
      <formula>ISBLANK(I56)</formula>
    </cfRule>
  </conditionalFormatting>
  <conditionalFormatting sqref="F56:P57">
    <cfRule type="expression" dxfId="100" priority="22" stopIfTrue="1">
      <formula>ISBLANK(F56)</formula>
    </cfRule>
    <cfRule type="expression" dxfId="99" priority="23">
      <formula>F56+G56=0</formula>
    </cfRule>
  </conditionalFormatting>
  <conditionalFormatting sqref="F56:P57">
    <cfRule type="expression" dxfId="98" priority="21">
      <formula>E56+F56=0</formula>
    </cfRule>
  </conditionalFormatting>
  <conditionalFormatting sqref="I58:I59 L58:L59">
    <cfRule type="expression" dxfId="97" priority="20" stopIfTrue="1">
      <formula>ISBLANK(I58)</formula>
    </cfRule>
  </conditionalFormatting>
  <conditionalFormatting sqref="F58:P59">
    <cfRule type="expression" dxfId="96" priority="18" stopIfTrue="1">
      <formula>ISBLANK(F58)</formula>
    </cfRule>
    <cfRule type="expression" dxfId="95" priority="19">
      <formula>F58+G58=0</formula>
    </cfRule>
  </conditionalFormatting>
  <conditionalFormatting sqref="F58:P59">
    <cfRule type="expression" dxfId="94" priority="17">
      <formula>E58+F58=0</formula>
    </cfRule>
  </conditionalFormatting>
  <conditionalFormatting sqref="I60:I61 L60:L61">
    <cfRule type="expression" dxfId="93" priority="16" stopIfTrue="1">
      <formula>ISBLANK(I60)</formula>
    </cfRule>
  </conditionalFormatting>
  <conditionalFormatting sqref="F60:P61">
    <cfRule type="expression" dxfId="92" priority="14" stopIfTrue="1">
      <formula>ISBLANK(F60)</formula>
    </cfRule>
    <cfRule type="expression" dxfId="91" priority="15">
      <formula>F60+G60=0</formula>
    </cfRule>
  </conditionalFormatting>
  <conditionalFormatting sqref="F60:P61">
    <cfRule type="expression" dxfId="90" priority="13">
      <formula>E60+F60=0</formula>
    </cfRule>
  </conditionalFormatting>
  <conditionalFormatting sqref="I62:I63 L62:L63">
    <cfRule type="expression" dxfId="89" priority="12" stopIfTrue="1">
      <formula>ISBLANK(I62)</formula>
    </cfRule>
  </conditionalFormatting>
  <conditionalFormatting sqref="F62:P63">
    <cfRule type="expression" dxfId="88" priority="10" stopIfTrue="1">
      <formula>ISBLANK(F62)</formula>
    </cfRule>
    <cfRule type="expression" dxfId="87" priority="11">
      <formula>F62+G62=0</formula>
    </cfRule>
  </conditionalFormatting>
  <conditionalFormatting sqref="F62:P63">
    <cfRule type="expression" dxfId="86" priority="9">
      <formula>E62+F62=0</formula>
    </cfRule>
  </conditionalFormatting>
  <conditionalFormatting sqref="I64 L64">
    <cfRule type="expression" dxfId="85" priority="8" stopIfTrue="1">
      <formula>ISBLANK(I64)</formula>
    </cfRule>
  </conditionalFormatting>
  <conditionalFormatting sqref="I65 L65">
    <cfRule type="expression" dxfId="84" priority="4" stopIfTrue="1">
      <formula>ISBLANK(I65)</formula>
    </cfRule>
  </conditionalFormatting>
  <conditionalFormatting sqref="F65:P65">
    <cfRule type="expression" dxfId="83" priority="2" stopIfTrue="1">
      <formula>ISBLANK(F65)</formula>
    </cfRule>
    <cfRule type="expression" dxfId="82" priority="3">
      <formula>F65+G65=0</formula>
    </cfRule>
  </conditionalFormatting>
  <conditionalFormatting sqref="F65:P65">
    <cfRule type="expression" dxfId="81" priority="1">
      <formula>E65+F65=0</formula>
    </cfRule>
  </conditionalFormatting>
  <pageMargins left="0.7" right="0.7" top="0.75" bottom="0.75" header="0.3" footer="0.3"/>
  <pageSetup paperSize="9" scale="89" fitToHeight="0" orientation="landscape"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5"/>
  <sheetViews>
    <sheetView topLeftCell="A43" zoomScaleNormal="100" workbookViewId="0">
      <selection activeCell="B75" sqref="B75"/>
    </sheetView>
  </sheetViews>
  <sheetFormatPr defaultRowHeight="12.75" x14ac:dyDescent="0.2"/>
  <cols>
    <col min="1" max="1" width="7.5703125" bestFit="1" customWidth="1"/>
    <col min="2" max="2" width="11.42578125" bestFit="1" customWidth="1"/>
    <col min="3" max="3" width="83.42578125" customWidth="1"/>
  </cols>
  <sheetData>
    <row r="1" spans="1:3" s="19" customFormat="1" x14ac:dyDescent="0.2">
      <c r="A1" s="19" t="s">
        <v>43</v>
      </c>
      <c r="C1" s="24" t="s">
        <v>127</v>
      </c>
    </row>
    <row r="2" spans="1:3" x14ac:dyDescent="0.2">
      <c r="A2" t="str">
        <f>MEMBERS!B3</f>
        <v>Denys</v>
      </c>
      <c r="B2" t="str">
        <f>MEMBERS!C3</f>
        <v>BARKER</v>
      </c>
    </row>
    <row r="3" spans="1:3" x14ac:dyDescent="0.2">
      <c r="A3" t="str">
        <f>MEMBERS!B66</f>
        <v>Peter</v>
      </c>
      <c r="B3" t="str">
        <f>MEMBERS!C66</f>
        <v>BEELEY</v>
      </c>
    </row>
    <row r="4" spans="1:3" x14ac:dyDescent="0.2">
      <c r="A4" t="str">
        <f>MEMBERS!B4</f>
        <v>Vic</v>
      </c>
      <c r="B4" t="str">
        <f>MEMBERS!C4</f>
        <v>BILLITT</v>
      </c>
    </row>
    <row r="5" spans="1:3" x14ac:dyDescent="0.2">
      <c r="A5" t="str">
        <f>MEMBERS!B5</f>
        <v>Tim</v>
      </c>
      <c r="B5" t="str">
        <f>MEMBERS!C5</f>
        <v>BLADON</v>
      </c>
    </row>
    <row r="6" spans="1:3" x14ac:dyDescent="0.2">
      <c r="A6" t="str">
        <f>MEMBERS!B7</f>
        <v>Harry</v>
      </c>
      <c r="B6" t="str">
        <f>MEMBERS!C7</f>
        <v>BRAID</v>
      </c>
    </row>
    <row r="7" spans="1:3" x14ac:dyDescent="0.2">
      <c r="A7" t="str">
        <f>MEMBERS!B8</f>
        <v>John</v>
      </c>
      <c r="B7" t="str">
        <f>MEMBERS!C8</f>
        <v>BRYCE</v>
      </c>
    </row>
    <row r="8" spans="1:3" x14ac:dyDescent="0.2">
      <c r="A8" t="str">
        <f>MEMBERS!B9</f>
        <v>Derek</v>
      </c>
      <c r="B8" t="str">
        <f>MEMBERS!C9</f>
        <v>BURTON</v>
      </c>
    </row>
    <row r="9" spans="1:3" x14ac:dyDescent="0.2">
      <c r="A9" t="str">
        <f>MEMBERS!B11</f>
        <v>Michael</v>
      </c>
      <c r="B9" t="str">
        <f>MEMBERS!C11</f>
        <v>COATES</v>
      </c>
    </row>
    <row r="10" spans="1:3" x14ac:dyDescent="0.2">
      <c r="A10" t="str">
        <f>MEMBERS!B12</f>
        <v>Terry</v>
      </c>
      <c r="B10" t="str">
        <f>MEMBERS!C12</f>
        <v>COLLEY</v>
      </c>
    </row>
    <row r="11" spans="1:3" x14ac:dyDescent="0.2">
      <c r="A11" t="str">
        <f>MEMBERS!B13</f>
        <v>Bill</v>
      </c>
      <c r="B11" t="str">
        <f>MEMBERS!C13</f>
        <v>COLLINS</v>
      </c>
    </row>
    <row r="12" spans="1:3" x14ac:dyDescent="0.2">
      <c r="A12" t="str">
        <f>MEMBERS!B14</f>
        <v>Gerry</v>
      </c>
      <c r="B12" t="str">
        <f>MEMBERS!C14</f>
        <v>COLYER</v>
      </c>
    </row>
    <row r="13" spans="1:3" x14ac:dyDescent="0.2">
      <c r="A13" t="str">
        <f>MEMBERS!B15</f>
        <v>Eric</v>
      </c>
      <c r="B13" t="str">
        <f>MEMBERS!C15</f>
        <v>COOPER</v>
      </c>
    </row>
    <row r="14" spans="1:3" x14ac:dyDescent="0.2">
      <c r="A14" t="str">
        <f>MEMBERS!B17</f>
        <v>Brian</v>
      </c>
      <c r="B14" t="str">
        <f>MEMBERS!C17</f>
        <v>CORPE</v>
      </c>
    </row>
    <row r="15" spans="1:3" x14ac:dyDescent="0.2">
      <c r="A15" t="str">
        <f>MEMBERS!B18</f>
        <v>Neil</v>
      </c>
      <c r="B15" t="str">
        <f>MEMBERS!C18</f>
        <v>CROSBY</v>
      </c>
    </row>
    <row r="16" spans="1:3" x14ac:dyDescent="0.2">
      <c r="A16" t="str">
        <f>MEMBERS!B19</f>
        <v>Jack</v>
      </c>
      <c r="B16" t="str">
        <f>MEMBERS!C19</f>
        <v>CURRANT</v>
      </c>
    </row>
    <row r="17" spans="1:2" x14ac:dyDescent="0.2">
      <c r="A17" t="str">
        <f>MEMBERS!B20</f>
        <v>Fred</v>
      </c>
      <c r="B17" t="str">
        <f>MEMBERS!C20</f>
        <v>DAY</v>
      </c>
    </row>
    <row r="18" spans="1:2" x14ac:dyDescent="0.2">
      <c r="A18" t="str">
        <f>MEMBERS!B21</f>
        <v>Alan</v>
      </c>
      <c r="B18" t="str">
        <f>MEMBERS!C21</f>
        <v>DERRY</v>
      </c>
    </row>
    <row r="19" spans="1:2" x14ac:dyDescent="0.2">
      <c r="A19" t="str">
        <f>MEMBERS!B22</f>
        <v>John</v>
      </c>
      <c r="B19" t="str">
        <f>MEMBERS!C22</f>
        <v>EDEN</v>
      </c>
    </row>
    <row r="20" spans="1:2" x14ac:dyDescent="0.2">
      <c r="A20" t="e">
        <f>MEMBERS!#REF!</f>
        <v>#REF!</v>
      </c>
      <c r="B20" t="e">
        <f>MEMBERS!#REF!</f>
        <v>#REF!</v>
      </c>
    </row>
    <row r="21" spans="1:2" x14ac:dyDescent="0.2">
      <c r="A21" t="str">
        <f>MEMBERS!B23</f>
        <v>Alan</v>
      </c>
      <c r="B21" t="str">
        <f>MEMBERS!C23</f>
        <v>FARMER</v>
      </c>
    </row>
    <row r="22" spans="1:2" x14ac:dyDescent="0.2">
      <c r="A22" t="str">
        <f>MEMBERS!B24</f>
        <v>Malcolm</v>
      </c>
      <c r="B22" t="str">
        <f>MEMBERS!C24</f>
        <v>FISHER</v>
      </c>
    </row>
    <row r="23" spans="1:2" x14ac:dyDescent="0.2">
      <c r="A23" t="str">
        <f>MEMBERS!B25</f>
        <v>Geoff</v>
      </c>
      <c r="B23" t="str">
        <f>MEMBERS!C25</f>
        <v>FORBAT</v>
      </c>
    </row>
    <row r="24" spans="1:2" x14ac:dyDescent="0.2">
      <c r="A24" t="str">
        <f>MEMBERS!B26</f>
        <v>Graham</v>
      </c>
      <c r="B24" t="str">
        <f>MEMBERS!C26</f>
        <v>GARRETT</v>
      </c>
    </row>
    <row r="25" spans="1:2" x14ac:dyDescent="0.2">
      <c r="A25" t="str">
        <f>MEMBERS!B28</f>
        <v>Derek</v>
      </c>
      <c r="B25" t="str">
        <f>MEMBERS!C28</f>
        <v>HALL</v>
      </c>
    </row>
    <row r="26" spans="1:2" x14ac:dyDescent="0.2">
      <c r="A26" t="e">
        <f>MEMBERS!#REF!</f>
        <v>#REF!</v>
      </c>
      <c r="B26" t="e">
        <f>MEMBERS!#REF!</f>
        <v>#REF!</v>
      </c>
    </row>
    <row r="27" spans="1:2" x14ac:dyDescent="0.2">
      <c r="A27" t="str">
        <f>MEMBERS!B29</f>
        <v>Jim</v>
      </c>
      <c r="B27" t="str">
        <f>MEMBERS!C29</f>
        <v>HILL</v>
      </c>
    </row>
    <row r="28" spans="1:2" x14ac:dyDescent="0.2">
      <c r="A28" t="str">
        <f>MEMBERS!B30</f>
        <v>Trevor</v>
      </c>
      <c r="B28" t="str">
        <f>MEMBERS!C30</f>
        <v>HORN</v>
      </c>
    </row>
    <row r="29" spans="1:2" x14ac:dyDescent="0.2">
      <c r="A29" t="str">
        <f>MEMBERS!B31</f>
        <v>Brian</v>
      </c>
      <c r="B29" t="str">
        <f>MEMBERS!C31</f>
        <v>HUBBERT</v>
      </c>
    </row>
    <row r="30" spans="1:2" x14ac:dyDescent="0.2">
      <c r="A30" t="str">
        <f>MEMBERS!B32</f>
        <v>Neville</v>
      </c>
      <c r="B30" t="str">
        <f>MEMBERS!C32</f>
        <v>HYDES</v>
      </c>
    </row>
    <row r="31" spans="1:2" x14ac:dyDescent="0.2">
      <c r="A31" t="str">
        <f>MEMBERS!B34</f>
        <v>Brian</v>
      </c>
      <c r="B31" t="str">
        <f>MEMBERS!C34</f>
        <v>JENKINS</v>
      </c>
    </row>
    <row r="32" spans="1:2" x14ac:dyDescent="0.2">
      <c r="A32" t="str">
        <f>MEMBERS!B35</f>
        <v>Bert</v>
      </c>
      <c r="B32" t="str">
        <f>MEMBERS!C35</f>
        <v>JOHNS</v>
      </c>
    </row>
    <row r="33" spans="1:2" x14ac:dyDescent="0.2">
      <c r="A33" t="str">
        <f>MEMBERS!B36</f>
        <v>Alan</v>
      </c>
      <c r="B33" t="str">
        <f>MEMBERS!C36</f>
        <v>JONES</v>
      </c>
    </row>
    <row r="34" spans="1:2" x14ac:dyDescent="0.2">
      <c r="A34" t="e">
        <f>MEMBERS!#REF!</f>
        <v>#REF!</v>
      </c>
      <c r="B34" t="e">
        <f>MEMBERS!#REF!</f>
        <v>#REF!</v>
      </c>
    </row>
    <row r="35" spans="1:2" x14ac:dyDescent="0.2">
      <c r="A35" t="str">
        <f>MEMBERS!B37</f>
        <v>Ted</v>
      </c>
      <c r="B35" t="str">
        <f>MEMBERS!C37</f>
        <v>KELBY</v>
      </c>
    </row>
    <row r="36" spans="1:2" x14ac:dyDescent="0.2">
      <c r="A36" t="str">
        <f>MEMBERS!B38</f>
        <v>Robert</v>
      </c>
      <c r="B36" t="str">
        <f>MEMBERS!C38</f>
        <v>KITCHENER</v>
      </c>
    </row>
    <row r="37" spans="1:2" x14ac:dyDescent="0.2">
      <c r="A37" t="str">
        <f>MEMBERS!B39</f>
        <v>Frank</v>
      </c>
      <c r="B37" t="str">
        <f>MEMBERS!C39</f>
        <v>LAZENBY</v>
      </c>
    </row>
    <row r="38" spans="1:2" x14ac:dyDescent="0.2">
      <c r="A38" t="str">
        <f>MEMBERS!B40</f>
        <v>Arthur</v>
      </c>
      <c r="B38" t="str">
        <f>MEMBERS!C40</f>
        <v>LIGHTFOOT</v>
      </c>
    </row>
    <row r="39" spans="1:2" x14ac:dyDescent="0.2">
      <c r="A39" t="str">
        <f>MEMBERS!B41</f>
        <v>John</v>
      </c>
      <c r="B39" t="str">
        <f>MEMBERS!C41</f>
        <v>MACMILLAN</v>
      </c>
    </row>
    <row r="40" spans="1:2" x14ac:dyDescent="0.2">
      <c r="A40" t="str">
        <f>MEMBERS!B42</f>
        <v>Nobby</v>
      </c>
      <c r="B40" t="str">
        <f>MEMBERS!C42</f>
        <v>MIDDLETON</v>
      </c>
    </row>
    <row r="41" spans="1:2" x14ac:dyDescent="0.2">
      <c r="A41" t="str">
        <f>MEMBERS!B43</f>
        <v>Peter</v>
      </c>
      <c r="B41" t="str">
        <f>MEMBERS!C43</f>
        <v>PAGE</v>
      </c>
    </row>
    <row r="42" spans="1:2" x14ac:dyDescent="0.2">
      <c r="A42" t="str">
        <f>MEMBERS!B44</f>
        <v>Trevor</v>
      </c>
      <c r="B42" t="str">
        <f>MEMBERS!C44</f>
        <v>PEACOCK</v>
      </c>
    </row>
    <row r="43" spans="1:2" x14ac:dyDescent="0.2">
      <c r="A43" t="str">
        <f>MEMBERS!B45</f>
        <v>Ron</v>
      </c>
      <c r="B43" t="str">
        <f>MEMBERS!C45</f>
        <v>PEARSON</v>
      </c>
    </row>
    <row r="44" spans="1:2" x14ac:dyDescent="0.2">
      <c r="A44" t="str">
        <f>MEMBERS!B46</f>
        <v>George</v>
      </c>
      <c r="B44" t="str">
        <f>MEMBERS!C46</f>
        <v>PICKETT</v>
      </c>
    </row>
    <row r="45" spans="1:2" x14ac:dyDescent="0.2">
      <c r="A45" t="e">
        <f>MEMBERS!#REF!</f>
        <v>#REF!</v>
      </c>
      <c r="B45" t="e">
        <f>MEMBERS!#REF!</f>
        <v>#REF!</v>
      </c>
    </row>
    <row r="46" spans="1:2" x14ac:dyDescent="0.2">
      <c r="A46" t="str">
        <f>MEMBERS!B47</f>
        <v>Frank</v>
      </c>
      <c r="B46" t="str">
        <f>MEMBERS!C47</f>
        <v>RYLOTT</v>
      </c>
    </row>
    <row r="47" spans="1:2" x14ac:dyDescent="0.2">
      <c r="A47" t="e">
        <f>MEMBERS!#REF!</f>
        <v>#REF!</v>
      </c>
      <c r="B47" t="e">
        <f>MEMBERS!#REF!</f>
        <v>#REF!</v>
      </c>
    </row>
    <row r="48" spans="1:2" x14ac:dyDescent="0.2">
      <c r="A48" t="str">
        <f>MEMBERS!B48</f>
        <v>Richard</v>
      </c>
      <c r="B48" t="str">
        <f>MEMBERS!C48</f>
        <v>SALMON</v>
      </c>
    </row>
    <row r="49" spans="1:2" x14ac:dyDescent="0.2">
      <c r="A49" t="str">
        <f>MEMBERS!B49</f>
        <v>Chris</v>
      </c>
      <c r="B49" t="str">
        <f>MEMBERS!C49</f>
        <v>SEARL</v>
      </c>
    </row>
    <row r="50" spans="1:2" x14ac:dyDescent="0.2">
      <c r="A50" t="str">
        <f>MEMBERS!B70</f>
        <v>Joe</v>
      </c>
      <c r="B50" t="str">
        <f>MEMBERS!C70</f>
        <v>SHARPE</v>
      </c>
    </row>
    <row r="51" spans="1:2" x14ac:dyDescent="0.2">
      <c r="A51" t="str">
        <f>MEMBERS!B50</f>
        <v>Bill</v>
      </c>
      <c r="B51" t="str">
        <f>MEMBERS!C50</f>
        <v>SMEDLEY</v>
      </c>
    </row>
    <row r="52" spans="1:2" x14ac:dyDescent="0.2">
      <c r="A52" t="str">
        <f>MEMBERS!B51</f>
        <v>John</v>
      </c>
      <c r="B52" t="str">
        <f>MEMBERS!C51</f>
        <v>SPOONER</v>
      </c>
    </row>
    <row r="53" spans="1:2" x14ac:dyDescent="0.2">
      <c r="A53" t="str">
        <f>MEMBERS!B53</f>
        <v>Tony</v>
      </c>
      <c r="B53" t="str">
        <f>MEMBERS!C53</f>
        <v>STUBBS</v>
      </c>
    </row>
    <row r="54" spans="1:2" x14ac:dyDescent="0.2">
      <c r="A54" t="str">
        <f>MEMBERS!B54</f>
        <v>Neville</v>
      </c>
      <c r="B54" t="str">
        <f>MEMBERS!C54</f>
        <v>TAYLOR</v>
      </c>
    </row>
    <row r="55" spans="1:2" x14ac:dyDescent="0.2">
      <c r="A55" t="str">
        <f>MEMBERS!B55</f>
        <v>Peter</v>
      </c>
      <c r="B55" t="str">
        <f>MEMBERS!C55</f>
        <v>TORY</v>
      </c>
    </row>
    <row r="56" spans="1:2" x14ac:dyDescent="0.2">
      <c r="A56" t="str">
        <f>MEMBERS!B56</f>
        <v>Tom</v>
      </c>
      <c r="B56" t="str">
        <f>MEMBERS!C56</f>
        <v>TRASK</v>
      </c>
    </row>
    <row r="57" spans="1:2" x14ac:dyDescent="0.2">
      <c r="A57" t="str">
        <f>MEMBERS!B71</f>
        <v>Peter</v>
      </c>
      <c r="B57" t="str">
        <f>MEMBERS!C71</f>
        <v>WADE</v>
      </c>
    </row>
    <row r="58" spans="1:2" x14ac:dyDescent="0.2">
      <c r="A58" t="str">
        <f>MEMBERS!B57</f>
        <v>Ron</v>
      </c>
      <c r="B58" t="str">
        <f>MEMBERS!C57</f>
        <v>WATSON</v>
      </c>
    </row>
    <row r="59" spans="1:2" x14ac:dyDescent="0.2">
      <c r="A59" t="str">
        <f>MEMBERS!B58</f>
        <v>Trevor</v>
      </c>
      <c r="B59" t="str">
        <f>MEMBERS!C58</f>
        <v>WINDLE</v>
      </c>
    </row>
    <row r="60" spans="1:2" x14ac:dyDescent="0.2">
      <c r="A60" t="str">
        <f>MEMBERS!B59</f>
        <v>Colin</v>
      </c>
      <c r="B60" t="str">
        <f>MEMBERS!C59</f>
        <v>YORK</v>
      </c>
    </row>
    <row r="61" spans="1:2" x14ac:dyDescent="0.2">
      <c r="A61">
        <f>MEMBERS!B60</f>
        <v>0</v>
      </c>
      <c r="B61">
        <f>MEMBERS!C60</f>
        <v>0</v>
      </c>
    </row>
    <row r="62" spans="1:2" x14ac:dyDescent="0.2">
      <c r="A62">
        <f>MEMBERS!B61</f>
        <v>0</v>
      </c>
      <c r="B62">
        <f>MEMBERS!C61</f>
        <v>0</v>
      </c>
    </row>
    <row r="63" spans="1:2" x14ac:dyDescent="0.2">
      <c r="A63">
        <f>MEMBERS!B62</f>
        <v>0</v>
      </c>
      <c r="B63">
        <f>MEMBERS!C62</f>
        <v>0</v>
      </c>
    </row>
    <row r="64" spans="1:2" x14ac:dyDescent="0.2">
      <c r="A64">
        <f>MEMBERS!B63</f>
        <v>0</v>
      </c>
      <c r="B64">
        <f>MEMBERS!C63</f>
        <v>0</v>
      </c>
    </row>
    <row r="65" spans="1:2" x14ac:dyDescent="0.2">
      <c r="A65">
        <f>MEMBERS!B64</f>
        <v>0</v>
      </c>
      <c r="B65">
        <f>MEMBERS!C64</f>
        <v>0</v>
      </c>
    </row>
    <row r="66" spans="1:2" x14ac:dyDescent="0.2">
      <c r="A66" t="e">
        <f>MEMBERS!#REF!</f>
        <v>#REF!</v>
      </c>
      <c r="B66" t="e">
        <f>MEMBERS!#REF!</f>
        <v>#REF!</v>
      </c>
    </row>
    <row r="67" spans="1:2" x14ac:dyDescent="0.2">
      <c r="A67" t="e">
        <f>MEMBERS!#REF!</f>
        <v>#REF!</v>
      </c>
      <c r="B67" t="e">
        <f>MEMBERS!#REF!</f>
        <v>#REF!</v>
      </c>
    </row>
    <row r="68" spans="1:2" x14ac:dyDescent="0.2">
      <c r="A68" t="e">
        <f>MEMBERS!#REF!</f>
        <v>#REF!</v>
      </c>
      <c r="B68" t="e">
        <f>MEMBERS!#REF!</f>
        <v>#REF!</v>
      </c>
    </row>
    <row r="69" spans="1:2" x14ac:dyDescent="0.2">
      <c r="A69" t="str">
        <f>MEMBERS!B68</f>
        <v>Ron</v>
      </c>
      <c r="B69" t="str">
        <f>MEMBERS!C68</f>
        <v>PRIEST</v>
      </c>
    </row>
    <row r="70" spans="1:2" x14ac:dyDescent="0.2">
      <c r="A70" t="str">
        <f>MEMBERS!B67</f>
        <v>John</v>
      </c>
      <c r="B70" t="str">
        <f>MEMBERS!C67</f>
        <v>HITCHMAN</v>
      </c>
    </row>
    <row r="71" spans="1:2" x14ac:dyDescent="0.2">
      <c r="A71" t="str">
        <f>MEMBERS!B69</f>
        <v>Ken</v>
      </c>
      <c r="B71" t="str">
        <f>MEMBERS!C69</f>
        <v>REES</v>
      </c>
    </row>
    <row r="72" spans="1:2" x14ac:dyDescent="0.2">
      <c r="A72" t="e">
        <f>MEMBERS!#REF!</f>
        <v>#REF!</v>
      </c>
      <c r="B72" t="e">
        <f>MEMBERS!#REF!</f>
        <v>#REF!</v>
      </c>
    </row>
    <row r="73" spans="1:2" x14ac:dyDescent="0.2">
      <c r="A73">
        <f>MEMBERS!B72</f>
        <v>0</v>
      </c>
      <c r="B73">
        <f>MEMBERS!C72</f>
        <v>0</v>
      </c>
    </row>
    <row r="74" spans="1:2" x14ac:dyDescent="0.2">
      <c r="A74">
        <f>MEMBERS!B73</f>
        <v>0</v>
      </c>
      <c r="B74">
        <f>MEMBERS!C73</f>
        <v>0</v>
      </c>
    </row>
    <row r="75" spans="1:2" x14ac:dyDescent="0.2">
      <c r="A75" t="e">
        <f>MEMBERS!#REF!</f>
        <v>#REF!</v>
      </c>
      <c r="B75" t="e">
        <f>MEMBERS!#REF!</f>
        <v>#REF!</v>
      </c>
    </row>
  </sheetData>
  <printOptions gridLines="1"/>
  <pageMargins left="0.70866141732283472" right="0.70866141732283472" top="0.74803149606299213" bottom="0.74803149606299213" header="0.31496062992125984" footer="0.31496062992125984"/>
  <pageSetup paperSize="9" scale="81"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496"/>
  <sheetViews>
    <sheetView zoomScaleNormal="100" workbookViewId="0">
      <pane ySplit="9" topLeftCell="A28" activePane="bottomLeft" state="frozen"/>
      <selection pane="bottomLeft" activeCell="I30" sqref="I30"/>
    </sheetView>
  </sheetViews>
  <sheetFormatPr defaultColWidth="19.7109375" defaultRowHeight="15" x14ac:dyDescent="0.2"/>
  <cols>
    <col min="1" max="1" width="23.28515625" style="70" bestFit="1" customWidth="1"/>
    <col min="2" max="2" width="27.140625" style="70" customWidth="1"/>
    <col min="3" max="3" width="17.5703125" style="70" customWidth="1"/>
    <col min="4" max="4" width="22.28515625" style="68" bestFit="1" customWidth="1"/>
    <col min="5" max="5" width="21.140625" style="72" customWidth="1"/>
    <col min="6" max="6" width="13.5703125" style="70" bestFit="1" customWidth="1"/>
    <col min="7" max="7" width="26.7109375" style="70" customWidth="1"/>
    <col min="8" max="8" width="23.85546875" style="70" customWidth="1"/>
    <col min="9" max="9" width="30.42578125" style="70" customWidth="1"/>
    <col min="10" max="10" width="22.28515625" style="70" customWidth="1"/>
    <col min="11" max="11" width="27.85546875" style="69" customWidth="1"/>
    <col min="12" max="12" width="27" style="69" customWidth="1"/>
    <col min="13" max="13" width="19.7109375" style="69"/>
    <col min="14" max="14" width="19.7109375" style="70"/>
    <col min="15" max="15" width="19.7109375" style="68"/>
    <col min="16" max="16384" width="19.7109375" style="70"/>
  </cols>
  <sheetData>
    <row r="1" spans="1:21" ht="15.75" x14ac:dyDescent="0.25">
      <c r="A1" s="67">
        <v>150</v>
      </c>
      <c r="B1" s="77" t="s">
        <v>1564</v>
      </c>
      <c r="C1" s="78">
        <v>150</v>
      </c>
      <c r="D1" s="77" t="s">
        <v>329</v>
      </c>
      <c r="E1" s="78">
        <f>SUM(C1:C5)</f>
        <v>1510.85</v>
      </c>
      <c r="F1" s="94">
        <f>SUM(F2:F6)</f>
        <v>93</v>
      </c>
      <c r="G1" s="102" t="s">
        <v>224</v>
      </c>
      <c r="H1" s="94">
        <f>SUM(H2:H6)</f>
        <v>93</v>
      </c>
      <c r="I1" s="102" t="s">
        <v>225</v>
      </c>
      <c r="J1" s="94">
        <f>SUM(J2:J6)</f>
        <v>93</v>
      </c>
      <c r="K1" s="102" t="s">
        <v>226</v>
      </c>
      <c r="L1" s="73"/>
      <c r="M1" s="73"/>
    </row>
    <row r="2" spans="1:21" s="41" customFormat="1" ht="16.5" thickBot="1" x14ac:dyDescent="0.3">
      <c r="A2" s="67">
        <v>11.5</v>
      </c>
      <c r="B2" s="77" t="s">
        <v>327</v>
      </c>
      <c r="C2" s="78">
        <f>F7*A2</f>
        <v>1069.5</v>
      </c>
      <c r="D2" s="77" t="s">
        <v>330</v>
      </c>
      <c r="E2" s="78">
        <f>SUM(D10:D143)</f>
        <v>1416</v>
      </c>
      <c r="F2" s="94">
        <f>COUNTIF(A$10:A$135,1)</f>
        <v>16</v>
      </c>
      <c r="G2" s="66" t="s">
        <v>1580</v>
      </c>
      <c r="H2" s="94">
        <f>COUNTIF(B$10:B$135,11)</f>
        <v>34</v>
      </c>
      <c r="I2" s="66" t="s">
        <v>834</v>
      </c>
      <c r="J2" s="94">
        <f>COUNTIF(C$10:C$135,21)</f>
        <v>44</v>
      </c>
      <c r="K2" s="81" t="s">
        <v>1159</v>
      </c>
      <c r="L2" s="267"/>
      <c r="M2" s="73"/>
      <c r="T2" s="95" t="e">
        <f>COUNTIF(#REF!,ROW()+30)</f>
        <v>#REF!</v>
      </c>
      <c r="U2" s="66"/>
    </row>
    <row r="3" spans="1:21" s="41" customFormat="1" ht="16.5" thickTop="1" x14ac:dyDescent="0.25">
      <c r="A3" s="67">
        <v>85</v>
      </c>
      <c r="B3" s="77" t="s">
        <v>713</v>
      </c>
      <c r="C3" s="78">
        <v>52.85</v>
      </c>
      <c r="D3" s="77" t="s">
        <v>1237</v>
      </c>
      <c r="E3" s="331">
        <f>E2-E1</f>
        <v>-94.849999999999909</v>
      </c>
      <c r="F3" s="94">
        <f>COUNTIF(A$10:A$135,2)</f>
        <v>30</v>
      </c>
      <c r="G3" s="66" t="s">
        <v>1581</v>
      </c>
      <c r="H3" s="94">
        <f>COUNTIF(B$10:B$135,12)</f>
        <v>22</v>
      </c>
      <c r="I3" s="66" t="s">
        <v>1582</v>
      </c>
      <c r="J3" s="94">
        <f>COUNTIF(C$10:C$135,22)</f>
        <v>14</v>
      </c>
      <c r="K3" s="81" t="s">
        <v>986</v>
      </c>
      <c r="L3" s="267"/>
      <c r="M3" s="73"/>
      <c r="T3" s="96"/>
      <c r="U3" s="66"/>
    </row>
    <row r="4" spans="1:21" s="41" customFormat="1" ht="16.5" thickBot="1" x14ac:dyDescent="0.3">
      <c r="A4" s="67">
        <v>145</v>
      </c>
      <c r="B4" s="77" t="s">
        <v>1565</v>
      </c>
      <c r="C4" s="78">
        <v>150.5</v>
      </c>
      <c r="D4" s="77" t="s">
        <v>332</v>
      </c>
      <c r="E4" s="80">
        <f>SUM(E10:E139)</f>
        <v>0</v>
      </c>
      <c r="F4" s="94">
        <f>COUNTIF(A$10:A$135,3)</f>
        <v>47</v>
      </c>
      <c r="G4" s="66" t="s">
        <v>1583</v>
      </c>
      <c r="H4" s="94">
        <f>COUNTIF(B$10:B$135,13)</f>
        <v>15</v>
      </c>
      <c r="I4" s="66" t="s">
        <v>1584</v>
      </c>
      <c r="J4" s="94">
        <f>COUNTIF(C$10:C$135,23)</f>
        <v>17</v>
      </c>
      <c r="K4" s="81" t="s">
        <v>1585</v>
      </c>
      <c r="L4" s="267"/>
      <c r="M4" s="73"/>
      <c r="T4" s="96"/>
      <c r="U4" s="66"/>
    </row>
    <row r="5" spans="1:21" s="41" customFormat="1" ht="16.5" thickTop="1" x14ac:dyDescent="0.25">
      <c r="A5" s="128" t="s">
        <v>1158</v>
      </c>
      <c r="B5" s="77" t="s">
        <v>715</v>
      </c>
      <c r="C5" s="78">
        <v>88</v>
      </c>
      <c r="D5" s="77" t="s">
        <v>1192</v>
      </c>
      <c r="E5" s="331">
        <f>E3+E4</f>
        <v>-94.849999999999909</v>
      </c>
      <c r="F5" s="94">
        <f>COUNTIF(A$10:A$135,4)</f>
        <v>0</v>
      </c>
      <c r="G5" s="66" t="s">
        <v>1649</v>
      </c>
      <c r="H5" s="94">
        <f>COUNTIF(B$10:B$135,14)</f>
        <v>22</v>
      </c>
      <c r="I5" s="66" t="s">
        <v>1586</v>
      </c>
      <c r="J5" s="94">
        <f>COUNTIF(C$10:C$135,24)</f>
        <v>18</v>
      </c>
      <c r="K5" s="81" t="s">
        <v>893</v>
      </c>
      <c r="L5" s="267"/>
      <c r="M5" s="73"/>
      <c r="T5" s="96"/>
      <c r="U5" s="66"/>
    </row>
    <row r="6" spans="1:21" s="273" customFormat="1" ht="15.75" x14ac:dyDescent="0.25">
      <c r="A6" s="270" t="s">
        <v>1193</v>
      </c>
      <c r="B6" s="130" t="s">
        <v>1191</v>
      </c>
      <c r="C6" s="76">
        <v>328</v>
      </c>
      <c r="D6" s="77" t="s">
        <v>1240</v>
      </c>
      <c r="E6" s="330">
        <f>E5+C6</f>
        <v>233.15000000000009</v>
      </c>
      <c r="F6" s="271">
        <f>COUNTIF(A$10:A$135,5)</f>
        <v>0</v>
      </c>
      <c r="G6" s="116"/>
      <c r="H6" s="271">
        <f>COUNTIF(B$10:B$135,15)</f>
        <v>0</v>
      </c>
      <c r="I6" s="116" t="s">
        <v>1649</v>
      </c>
      <c r="J6" s="271">
        <f>COUNTIF(C$10:C$135,25)</f>
        <v>0</v>
      </c>
      <c r="K6" s="116"/>
      <c r="L6" s="328"/>
      <c r="M6" s="329"/>
      <c r="T6" s="275"/>
      <c r="U6" s="116"/>
    </row>
    <row r="7" spans="1:21" s="41" customFormat="1" ht="15.75" x14ac:dyDescent="0.25">
      <c r="B7" s="273" t="s">
        <v>1242</v>
      </c>
      <c r="C7" s="67">
        <v>0</v>
      </c>
      <c r="D7" s="41" t="s">
        <v>1241</v>
      </c>
      <c r="E7" s="289">
        <f>E6-C7</f>
        <v>233.15000000000009</v>
      </c>
      <c r="F7" s="277">
        <f>G8+H8+I8</f>
        <v>93</v>
      </c>
      <c r="G7" s="277" t="s">
        <v>234</v>
      </c>
      <c r="H7" s="277" t="s">
        <v>1662</v>
      </c>
      <c r="I7" s="277">
        <v>120</v>
      </c>
      <c r="J7" s="278" t="s">
        <v>800</v>
      </c>
      <c r="K7" s="279">
        <f>I7-F7</f>
        <v>27</v>
      </c>
      <c r="L7" s="267"/>
      <c r="M7" s="73"/>
      <c r="N7" s="68"/>
      <c r="P7" s="70"/>
      <c r="R7" s="70"/>
      <c r="S7" s="72"/>
    </row>
    <row r="8" spans="1:21" s="41" customFormat="1" x14ac:dyDescent="0.2">
      <c r="A8" s="70">
        <f>COUNTA(A10:A143)</f>
        <v>93</v>
      </c>
      <c r="B8" s="70">
        <f>COUNTA(B10:B143)</f>
        <v>93</v>
      </c>
      <c r="C8" s="70">
        <f>COUNTA(C10:C143)</f>
        <v>93</v>
      </c>
      <c r="D8" s="71"/>
      <c r="E8" s="71"/>
      <c r="G8" s="70">
        <f>COUNTA(G10:G102)</f>
        <v>39</v>
      </c>
      <c r="H8" s="70">
        <f>COUNTA(H10:H102)</f>
        <v>45</v>
      </c>
      <c r="I8" s="70">
        <f>COUNTA(I10:I102)</f>
        <v>9</v>
      </c>
      <c r="J8" s="70"/>
      <c r="K8" s="73"/>
      <c r="L8" s="267"/>
      <c r="M8" s="73"/>
      <c r="N8" s="70"/>
      <c r="O8" s="68"/>
    </row>
    <row r="9" spans="1:21" s="102" customFormat="1" ht="15.75" x14ac:dyDescent="0.25">
      <c r="A9" s="102" t="s">
        <v>224</v>
      </c>
      <c r="B9" s="102" t="s">
        <v>225</v>
      </c>
      <c r="C9" s="102" t="s">
        <v>226</v>
      </c>
      <c r="D9" s="104" t="s">
        <v>127</v>
      </c>
      <c r="E9" s="104" t="s">
        <v>333</v>
      </c>
      <c r="F9" s="102" t="s">
        <v>228</v>
      </c>
      <c r="G9" s="102" t="s">
        <v>16</v>
      </c>
      <c r="H9" s="102" t="s">
        <v>336</v>
      </c>
      <c r="I9" s="102" t="s">
        <v>722</v>
      </c>
      <c r="J9" s="102" t="s">
        <v>224</v>
      </c>
      <c r="K9" s="102" t="s">
        <v>225</v>
      </c>
      <c r="L9" s="102" t="s">
        <v>226</v>
      </c>
      <c r="O9" s="104"/>
    </row>
    <row r="10" spans="1:21" s="73" customFormat="1" x14ac:dyDescent="0.2">
      <c r="A10" s="73">
        <v>1</v>
      </c>
      <c r="B10" s="73">
        <v>12</v>
      </c>
      <c r="C10" s="73">
        <v>23</v>
      </c>
      <c r="D10" s="332">
        <v>16</v>
      </c>
      <c r="E10" s="332"/>
      <c r="G10" s="323" t="s">
        <v>1184</v>
      </c>
      <c r="H10" s="323"/>
      <c r="I10" s="323"/>
      <c r="J10" s="307" t="str">
        <f t="shared" ref="J10:J68" si="0">IF(A10=1,$G$2,IF(A10=2,$G$3,IF(A10=3,$G$4,IF(A10=4,$G$5,IF(A10=5,$G$6,"-")))))</f>
        <v>Minestrone Soup</v>
      </c>
      <c r="K10" s="307" t="str">
        <f t="shared" ref="K10:K68" si="1">IF(B10=11,$I$2,IF(B10=12,$I$3,IF(B10=13,$I$4,IF(B10=14,$I$5,IF(B10=15,$I$6,"-")))))</f>
        <v>Gammon</v>
      </c>
      <c r="L10" s="307" t="str">
        <f t="shared" ref="L10:L68" si="2">IF(C10=21,$K$2,IF(C10=22,$K$3,IF(C10=23,$K$4,IF(C10=24,$K$5,IF(C10=25,$K$6,"-")))))</f>
        <v>Bread &amp; Butter Pudding</v>
      </c>
      <c r="O10" s="74"/>
    </row>
    <row r="11" spans="1:21" s="73" customFormat="1" x14ac:dyDescent="0.2">
      <c r="A11" s="73">
        <v>2</v>
      </c>
      <c r="B11" s="73">
        <v>11</v>
      </c>
      <c r="C11" s="73">
        <v>24</v>
      </c>
      <c r="D11" s="332">
        <v>16</v>
      </c>
      <c r="E11" s="332"/>
      <c r="G11" s="323"/>
      <c r="H11" s="323" t="s">
        <v>1185</v>
      </c>
      <c r="I11" s="323"/>
      <c r="J11" s="307" t="str">
        <f t="shared" si="0"/>
        <v>Melon</v>
      </c>
      <c r="K11" s="307" t="str">
        <f t="shared" si="1"/>
        <v>Roast Beef</v>
      </c>
      <c r="L11" s="307" t="str">
        <f t="shared" si="2"/>
        <v>Cheese &amp; Biscuits</v>
      </c>
      <c r="O11" s="74"/>
    </row>
    <row r="12" spans="1:21" s="73" customFormat="1" x14ac:dyDescent="0.2">
      <c r="A12" s="73">
        <v>2</v>
      </c>
      <c r="B12" s="73">
        <v>12</v>
      </c>
      <c r="C12" s="73">
        <v>24</v>
      </c>
      <c r="D12" s="332">
        <v>16</v>
      </c>
      <c r="E12" s="332"/>
      <c r="G12" s="323" t="s">
        <v>840</v>
      </c>
      <c r="H12" s="323"/>
      <c r="I12" s="323"/>
      <c r="J12" s="307" t="s">
        <v>1581</v>
      </c>
      <c r="K12" s="307" t="str">
        <f t="shared" si="1"/>
        <v>Gammon</v>
      </c>
      <c r="L12" s="307" t="str">
        <f t="shared" si="2"/>
        <v>Cheese &amp; Biscuits</v>
      </c>
      <c r="O12" s="74"/>
    </row>
    <row r="13" spans="1:21" s="73" customFormat="1" x14ac:dyDescent="0.2">
      <c r="A13" s="73">
        <v>2</v>
      </c>
      <c r="B13" s="73">
        <v>11</v>
      </c>
      <c r="C13" s="73">
        <v>21</v>
      </c>
      <c r="D13" s="332">
        <v>16</v>
      </c>
      <c r="E13" s="332"/>
      <c r="G13" s="323" t="s">
        <v>1186</v>
      </c>
      <c r="H13" s="323"/>
      <c r="I13" s="323"/>
      <c r="J13" s="307" t="str">
        <f t="shared" si="0"/>
        <v>Melon</v>
      </c>
      <c r="K13" s="307" t="str">
        <f t="shared" si="1"/>
        <v>Roast Beef</v>
      </c>
      <c r="L13" s="307" t="str">
        <f t="shared" si="2"/>
        <v>Raspberry Pavlova</v>
      </c>
      <c r="O13" s="74"/>
    </row>
    <row r="14" spans="1:21" s="73" customFormat="1" x14ac:dyDescent="0.2">
      <c r="A14" s="73">
        <v>3</v>
      </c>
      <c r="B14" s="73">
        <v>11</v>
      </c>
      <c r="C14" s="73">
        <v>21</v>
      </c>
      <c r="D14" s="332">
        <v>16</v>
      </c>
      <c r="E14" s="332"/>
      <c r="G14" s="323"/>
      <c r="H14" s="323" t="s">
        <v>1429</v>
      </c>
      <c r="I14" s="323"/>
      <c r="J14" s="307" t="str">
        <f t="shared" si="0"/>
        <v xml:space="preserve">Prawn </v>
      </c>
      <c r="K14" s="307" t="str">
        <f t="shared" si="1"/>
        <v>Roast Beef</v>
      </c>
      <c r="L14" s="307" t="str">
        <f t="shared" si="2"/>
        <v>Raspberry Pavlova</v>
      </c>
      <c r="O14" s="74"/>
    </row>
    <row r="15" spans="1:21" s="73" customFormat="1" x14ac:dyDescent="0.2">
      <c r="A15" s="73">
        <v>1</v>
      </c>
      <c r="B15" s="73">
        <v>13</v>
      </c>
      <c r="C15" s="73">
        <v>22</v>
      </c>
      <c r="D15" s="332">
        <v>16</v>
      </c>
      <c r="E15" s="332"/>
      <c r="G15" s="323" t="s">
        <v>1163</v>
      </c>
      <c r="H15" s="323"/>
      <c r="I15" s="323"/>
      <c r="J15" s="307" t="str">
        <f t="shared" si="0"/>
        <v>Minestrone Soup</v>
      </c>
      <c r="K15" s="307" t="str">
        <f t="shared" si="1"/>
        <v>Coq au Vin</v>
      </c>
      <c r="L15" s="307" t="str">
        <f t="shared" si="2"/>
        <v>Profiteroles</v>
      </c>
      <c r="O15" s="74"/>
    </row>
    <row r="16" spans="1:21" s="73" customFormat="1" x14ac:dyDescent="0.2">
      <c r="A16" s="73">
        <v>3</v>
      </c>
      <c r="B16" s="73">
        <v>13</v>
      </c>
      <c r="C16" s="73">
        <v>22</v>
      </c>
      <c r="D16" s="332">
        <v>16</v>
      </c>
      <c r="E16" s="332"/>
      <c r="G16" s="323"/>
      <c r="H16" s="323" t="s">
        <v>1414</v>
      </c>
      <c r="I16" s="323"/>
      <c r="J16" s="307" t="str">
        <f t="shared" si="0"/>
        <v xml:space="preserve">Prawn </v>
      </c>
      <c r="K16" s="307" t="str">
        <f t="shared" si="1"/>
        <v>Coq au Vin</v>
      </c>
      <c r="L16" s="307" t="str">
        <f t="shared" si="2"/>
        <v>Profiteroles</v>
      </c>
      <c r="O16" s="74"/>
    </row>
    <row r="17" spans="1:27" s="73" customFormat="1" x14ac:dyDescent="0.2">
      <c r="A17" s="73">
        <v>2</v>
      </c>
      <c r="B17" s="73">
        <v>12</v>
      </c>
      <c r="C17" s="73">
        <v>21</v>
      </c>
      <c r="D17" s="332">
        <v>16</v>
      </c>
      <c r="E17" s="332"/>
      <c r="G17" s="323"/>
      <c r="H17" s="323" t="s">
        <v>1605</v>
      </c>
      <c r="I17" s="323"/>
      <c r="J17" s="307" t="str">
        <f t="shared" si="0"/>
        <v>Melon</v>
      </c>
      <c r="K17" s="307" t="str">
        <f t="shared" si="1"/>
        <v>Gammon</v>
      </c>
      <c r="L17" s="307" t="str">
        <f t="shared" si="2"/>
        <v>Raspberry Pavlova</v>
      </c>
      <c r="O17" s="74"/>
    </row>
    <row r="18" spans="1:27" s="73" customFormat="1" x14ac:dyDescent="0.2">
      <c r="A18" s="73">
        <v>1</v>
      </c>
      <c r="B18" s="73">
        <v>12</v>
      </c>
      <c r="C18" s="73">
        <v>21</v>
      </c>
      <c r="D18" s="332">
        <v>16</v>
      </c>
      <c r="E18" s="332"/>
      <c r="G18" s="323" t="s">
        <v>1595</v>
      </c>
      <c r="H18" s="323"/>
      <c r="I18" s="323"/>
      <c r="J18" s="307" t="str">
        <f t="shared" si="0"/>
        <v>Minestrone Soup</v>
      </c>
      <c r="K18" s="307" t="str">
        <f t="shared" si="1"/>
        <v>Gammon</v>
      </c>
      <c r="L18" s="307" t="str">
        <f t="shared" si="2"/>
        <v>Raspberry Pavlova</v>
      </c>
      <c r="O18" s="74"/>
    </row>
    <row r="19" spans="1:27" s="73" customFormat="1" x14ac:dyDescent="0.2">
      <c r="A19" s="73">
        <v>1</v>
      </c>
      <c r="B19" s="73">
        <v>14</v>
      </c>
      <c r="C19" s="73">
        <v>23</v>
      </c>
      <c r="D19" s="332">
        <v>16</v>
      </c>
      <c r="E19" s="332"/>
      <c r="G19" s="323" t="s">
        <v>844</v>
      </c>
      <c r="H19" s="323"/>
      <c r="I19" s="323"/>
      <c r="J19" s="307" t="str">
        <f t="shared" si="0"/>
        <v>Minestrone Soup</v>
      </c>
      <c r="K19" s="307" t="str">
        <f t="shared" si="1"/>
        <v>Sole</v>
      </c>
      <c r="L19" s="307" t="str">
        <f t="shared" si="2"/>
        <v>Bread &amp; Butter Pudding</v>
      </c>
      <c r="O19" s="74"/>
    </row>
    <row r="20" spans="1:27" s="73" customFormat="1" x14ac:dyDescent="0.2">
      <c r="A20" s="73">
        <v>2</v>
      </c>
      <c r="B20" s="73">
        <v>14</v>
      </c>
      <c r="C20" s="73">
        <v>21</v>
      </c>
      <c r="D20" s="332">
        <v>16</v>
      </c>
      <c r="E20" s="332"/>
      <c r="G20" s="323"/>
      <c r="H20" s="323" t="s">
        <v>845</v>
      </c>
      <c r="I20" s="323"/>
      <c r="J20" s="307" t="str">
        <f t="shared" si="0"/>
        <v>Melon</v>
      </c>
      <c r="K20" s="307" t="str">
        <f t="shared" si="1"/>
        <v>Sole</v>
      </c>
      <c r="L20" s="307" t="str">
        <f t="shared" si="2"/>
        <v>Raspberry Pavlova</v>
      </c>
      <c r="O20" s="74"/>
    </row>
    <row r="21" spans="1:27" s="73" customFormat="1" x14ac:dyDescent="0.2">
      <c r="A21" s="73">
        <v>3</v>
      </c>
      <c r="B21" s="73">
        <v>14</v>
      </c>
      <c r="C21" s="73">
        <v>23</v>
      </c>
      <c r="D21" s="332">
        <v>16</v>
      </c>
      <c r="E21" s="332"/>
      <c r="G21" s="323"/>
      <c r="H21" s="323" t="s">
        <v>1616</v>
      </c>
      <c r="I21" s="323"/>
      <c r="J21" s="307" t="str">
        <f t="shared" si="0"/>
        <v xml:space="preserve">Prawn </v>
      </c>
      <c r="K21" s="307" t="str">
        <f t="shared" si="1"/>
        <v>Sole</v>
      </c>
      <c r="L21" s="307" t="str">
        <f t="shared" si="2"/>
        <v>Bread &amp; Butter Pudding</v>
      </c>
      <c r="O21" s="74"/>
    </row>
    <row r="22" spans="1:27" s="73" customFormat="1" x14ac:dyDescent="0.2">
      <c r="A22" s="73">
        <v>3</v>
      </c>
      <c r="B22" s="73">
        <v>14</v>
      </c>
      <c r="C22" s="73">
        <v>22</v>
      </c>
      <c r="D22" s="332">
        <v>16</v>
      </c>
      <c r="E22" s="332"/>
      <c r="G22" s="323"/>
      <c r="H22" s="323" t="s">
        <v>1617</v>
      </c>
      <c r="I22" s="323"/>
      <c r="J22" s="307" t="str">
        <f t="shared" si="0"/>
        <v xml:space="preserve">Prawn </v>
      </c>
      <c r="K22" s="307" t="str">
        <f t="shared" si="1"/>
        <v>Sole</v>
      </c>
      <c r="L22" s="307" t="str">
        <f t="shared" si="2"/>
        <v>Profiteroles</v>
      </c>
      <c r="O22" s="74"/>
    </row>
    <row r="23" spans="1:27" s="73" customFormat="1" x14ac:dyDescent="0.2">
      <c r="A23" s="73">
        <v>3</v>
      </c>
      <c r="B23" s="73">
        <v>11</v>
      </c>
      <c r="C23" s="73">
        <v>21</v>
      </c>
      <c r="D23" s="332">
        <v>8</v>
      </c>
      <c r="E23" s="332"/>
      <c r="G23" s="323"/>
      <c r="H23" s="323"/>
      <c r="I23" s="323" t="s">
        <v>1208</v>
      </c>
      <c r="J23" s="307" t="str">
        <f t="shared" si="0"/>
        <v xml:space="preserve">Prawn </v>
      </c>
      <c r="K23" s="307" t="str">
        <f t="shared" si="1"/>
        <v>Roast Beef</v>
      </c>
      <c r="L23" s="307" t="str">
        <f t="shared" si="2"/>
        <v>Raspberry Pavlova</v>
      </c>
      <c r="O23" s="74"/>
    </row>
    <row r="24" spans="1:27" s="73" customFormat="1" x14ac:dyDescent="0.2">
      <c r="A24" s="73">
        <v>3</v>
      </c>
      <c r="B24" s="73">
        <v>13</v>
      </c>
      <c r="C24" s="73">
        <v>21</v>
      </c>
      <c r="D24" s="332">
        <v>16</v>
      </c>
      <c r="E24" s="332"/>
      <c r="G24" s="323"/>
      <c r="H24" s="323" t="s">
        <v>1620</v>
      </c>
      <c r="I24" s="323"/>
      <c r="J24" s="307" t="str">
        <f t="shared" si="0"/>
        <v xml:space="preserve">Prawn </v>
      </c>
      <c r="K24" s="307" t="str">
        <f t="shared" si="1"/>
        <v>Coq au Vin</v>
      </c>
      <c r="L24" s="307" t="str">
        <f t="shared" si="2"/>
        <v>Raspberry Pavlova</v>
      </c>
      <c r="O24" s="74"/>
    </row>
    <row r="25" spans="1:27" s="73" customFormat="1" x14ac:dyDescent="0.2">
      <c r="A25" s="73">
        <v>2</v>
      </c>
      <c r="B25" s="73">
        <v>11</v>
      </c>
      <c r="C25" s="73">
        <v>21</v>
      </c>
      <c r="D25" s="332">
        <v>8</v>
      </c>
      <c r="E25" s="332"/>
      <c r="G25" s="323"/>
      <c r="H25" s="323"/>
      <c r="I25" s="323" t="s">
        <v>852</v>
      </c>
      <c r="J25" s="307" t="str">
        <f t="shared" si="0"/>
        <v>Melon</v>
      </c>
      <c r="K25" s="307" t="str">
        <f t="shared" si="1"/>
        <v>Roast Beef</v>
      </c>
      <c r="L25" s="307" t="str">
        <f t="shared" si="2"/>
        <v>Raspberry Pavlova</v>
      </c>
      <c r="O25" s="74"/>
    </row>
    <row r="26" spans="1:27" s="73" customFormat="1" x14ac:dyDescent="0.2">
      <c r="A26" s="73">
        <v>3</v>
      </c>
      <c r="B26" s="73">
        <v>11</v>
      </c>
      <c r="C26" s="73">
        <v>24</v>
      </c>
      <c r="D26" s="332">
        <v>16</v>
      </c>
      <c r="E26" s="332"/>
      <c r="G26" s="323"/>
      <c r="H26" s="323" t="s">
        <v>1459</v>
      </c>
      <c r="I26" s="323"/>
      <c r="J26" s="307" t="str">
        <f t="shared" si="0"/>
        <v xml:space="preserve">Prawn </v>
      </c>
      <c r="K26" s="307" t="str">
        <f t="shared" si="1"/>
        <v>Roast Beef</v>
      </c>
      <c r="L26" s="307" t="str">
        <f t="shared" si="2"/>
        <v>Cheese &amp; Biscuits</v>
      </c>
      <c r="O26" s="74"/>
    </row>
    <row r="27" spans="1:27" s="73" customFormat="1" x14ac:dyDescent="0.2">
      <c r="A27" s="73">
        <v>3</v>
      </c>
      <c r="B27" s="73">
        <v>11</v>
      </c>
      <c r="C27" s="73">
        <v>22</v>
      </c>
      <c r="D27" s="332">
        <v>16</v>
      </c>
      <c r="E27" s="332"/>
      <c r="G27" s="323" t="s">
        <v>1171</v>
      </c>
      <c r="H27" s="323"/>
      <c r="I27" s="323"/>
      <c r="J27" s="307" t="str">
        <f t="shared" si="0"/>
        <v xml:space="preserve">Prawn </v>
      </c>
      <c r="K27" s="307" t="str">
        <f t="shared" si="1"/>
        <v>Roast Beef</v>
      </c>
      <c r="L27" s="307" t="str">
        <f t="shared" si="2"/>
        <v>Profiteroles</v>
      </c>
      <c r="O27" s="74"/>
    </row>
    <row r="28" spans="1:27" s="73" customFormat="1" x14ac:dyDescent="0.2">
      <c r="A28" s="73">
        <v>3</v>
      </c>
      <c r="B28" s="73">
        <v>11</v>
      </c>
      <c r="C28" s="73">
        <v>21</v>
      </c>
      <c r="D28" s="332">
        <v>16</v>
      </c>
      <c r="E28" s="332"/>
      <c r="G28" s="323"/>
      <c r="H28" s="323" t="s">
        <v>1172</v>
      </c>
      <c r="I28" s="323"/>
      <c r="J28" s="307" t="str">
        <f t="shared" si="0"/>
        <v xml:space="preserve">Prawn </v>
      </c>
      <c r="K28" s="307" t="str">
        <f t="shared" si="1"/>
        <v>Roast Beef</v>
      </c>
      <c r="L28" s="307" t="str">
        <f t="shared" si="2"/>
        <v>Raspberry Pavlova</v>
      </c>
      <c r="O28" s="74"/>
    </row>
    <row r="29" spans="1:27" s="73" customFormat="1" x14ac:dyDescent="0.2">
      <c r="A29" s="73">
        <v>3</v>
      </c>
      <c r="B29" s="73">
        <v>12</v>
      </c>
      <c r="C29" s="73">
        <v>24</v>
      </c>
      <c r="D29" s="332">
        <v>8</v>
      </c>
      <c r="E29" s="332"/>
      <c r="H29" s="323"/>
      <c r="I29" s="323" t="s">
        <v>1621</v>
      </c>
      <c r="J29" s="307" t="str">
        <f t="shared" si="0"/>
        <v xml:space="preserve">Prawn </v>
      </c>
      <c r="K29" s="307" t="str">
        <f t="shared" si="1"/>
        <v>Gammon</v>
      </c>
      <c r="L29" s="307" t="str">
        <f t="shared" si="2"/>
        <v>Cheese &amp; Biscuits</v>
      </c>
      <c r="O29" s="266"/>
      <c r="P29" s="267"/>
      <c r="Q29" s="267"/>
      <c r="R29" s="267"/>
      <c r="S29" s="267"/>
      <c r="T29" s="267"/>
      <c r="U29" s="267"/>
      <c r="V29" s="267"/>
      <c r="W29" s="267"/>
      <c r="X29" s="267"/>
      <c r="Y29" s="267"/>
      <c r="Z29" s="267"/>
      <c r="AA29" s="267"/>
    </row>
    <row r="30" spans="1:27" s="73" customFormat="1" x14ac:dyDescent="0.2">
      <c r="A30" s="73">
        <v>3</v>
      </c>
      <c r="B30" s="73">
        <v>12</v>
      </c>
      <c r="C30" s="73">
        <v>21</v>
      </c>
      <c r="D30" s="332">
        <v>16</v>
      </c>
      <c r="E30" s="332"/>
      <c r="G30" s="323" t="s">
        <v>1419</v>
      </c>
      <c r="H30" s="323"/>
      <c r="I30" s="323"/>
      <c r="J30" s="307" t="str">
        <f t="shared" si="0"/>
        <v xml:space="preserve">Prawn </v>
      </c>
      <c r="K30" s="307" t="str">
        <f t="shared" si="1"/>
        <v>Gammon</v>
      </c>
      <c r="L30" s="307" t="str">
        <f t="shared" si="2"/>
        <v>Raspberry Pavlova</v>
      </c>
      <c r="O30" s="266"/>
      <c r="P30" s="267"/>
      <c r="Q30" s="267"/>
      <c r="R30" s="267"/>
      <c r="S30" s="267"/>
      <c r="T30" s="267"/>
      <c r="U30" s="267"/>
      <c r="V30" s="267"/>
      <c r="W30" s="267"/>
      <c r="X30" s="267"/>
      <c r="Y30" s="267"/>
      <c r="Z30" s="267"/>
      <c r="AA30" s="267"/>
    </row>
    <row r="31" spans="1:27" s="73" customFormat="1" x14ac:dyDescent="0.2">
      <c r="A31" s="73">
        <v>2</v>
      </c>
      <c r="B31" s="73">
        <v>14</v>
      </c>
      <c r="C31" s="73">
        <v>23</v>
      </c>
      <c r="D31" s="332">
        <v>16</v>
      </c>
      <c r="E31" s="332"/>
      <c r="G31" s="323"/>
      <c r="H31" s="323" t="s">
        <v>1420</v>
      </c>
      <c r="I31" s="323"/>
      <c r="J31" s="307" t="str">
        <f t="shared" si="0"/>
        <v>Melon</v>
      </c>
      <c r="K31" s="307" t="str">
        <f t="shared" si="1"/>
        <v>Sole</v>
      </c>
      <c r="L31" s="307" t="str">
        <f t="shared" si="2"/>
        <v>Bread &amp; Butter Pudding</v>
      </c>
      <c r="O31" s="266"/>
      <c r="P31" s="267"/>
      <c r="Q31" s="267"/>
      <c r="R31" s="267"/>
      <c r="S31" s="267"/>
      <c r="T31" s="267"/>
      <c r="U31" s="267"/>
      <c r="V31" s="267"/>
      <c r="W31" s="267"/>
      <c r="X31" s="267"/>
      <c r="Y31" s="267"/>
      <c r="Z31" s="267"/>
      <c r="AA31" s="267"/>
    </row>
    <row r="32" spans="1:27" s="73" customFormat="1" x14ac:dyDescent="0.2">
      <c r="A32" s="73">
        <v>2</v>
      </c>
      <c r="B32" s="73">
        <v>12</v>
      </c>
      <c r="C32" s="73">
        <v>23</v>
      </c>
      <c r="D32" s="332">
        <v>16</v>
      </c>
      <c r="E32" s="332"/>
      <c r="G32" s="323"/>
      <c r="H32" s="323" t="s">
        <v>1182</v>
      </c>
      <c r="I32" s="323"/>
      <c r="J32" s="307" t="str">
        <f t="shared" si="0"/>
        <v>Melon</v>
      </c>
      <c r="K32" s="307" t="str">
        <f t="shared" si="1"/>
        <v>Gammon</v>
      </c>
      <c r="L32" s="307" t="str">
        <f t="shared" si="2"/>
        <v>Bread &amp; Butter Pudding</v>
      </c>
      <c r="O32" s="266"/>
      <c r="P32" s="267"/>
      <c r="Q32" s="267"/>
      <c r="R32" s="267"/>
      <c r="S32" s="267"/>
      <c r="T32" s="267"/>
      <c r="U32" s="267"/>
      <c r="V32" s="267"/>
      <c r="W32" s="267"/>
      <c r="X32" s="267"/>
      <c r="Y32" s="267"/>
      <c r="Z32" s="267"/>
      <c r="AA32" s="267"/>
    </row>
    <row r="33" spans="1:15" s="73" customFormat="1" x14ac:dyDescent="0.2">
      <c r="A33" s="73">
        <v>3</v>
      </c>
      <c r="B33" s="73">
        <v>14</v>
      </c>
      <c r="C33" s="73">
        <v>22</v>
      </c>
      <c r="D33" s="332">
        <v>16</v>
      </c>
      <c r="E33" s="332"/>
      <c r="G33" s="323"/>
      <c r="H33" s="323" t="s">
        <v>1183</v>
      </c>
      <c r="I33" s="323"/>
      <c r="J33" s="307" t="str">
        <f t="shared" si="0"/>
        <v xml:space="preserve">Prawn </v>
      </c>
      <c r="K33" s="307" t="str">
        <f t="shared" si="1"/>
        <v>Sole</v>
      </c>
      <c r="L33" s="307" t="str">
        <f t="shared" si="2"/>
        <v>Profiteroles</v>
      </c>
      <c r="O33" s="74"/>
    </row>
    <row r="34" spans="1:15" s="73" customFormat="1" x14ac:dyDescent="0.2">
      <c r="A34" s="73">
        <v>1</v>
      </c>
      <c r="B34" s="73">
        <v>11</v>
      </c>
      <c r="C34" s="73">
        <v>24</v>
      </c>
      <c r="D34" s="332">
        <v>16</v>
      </c>
      <c r="E34" s="332"/>
      <c r="G34" s="323"/>
      <c r="H34" s="323" t="s">
        <v>874</v>
      </c>
      <c r="I34" s="323"/>
      <c r="J34" s="307" t="str">
        <f t="shared" si="0"/>
        <v>Minestrone Soup</v>
      </c>
      <c r="K34" s="307" t="str">
        <f t="shared" si="1"/>
        <v>Roast Beef</v>
      </c>
      <c r="L34" s="307" t="str">
        <f t="shared" si="2"/>
        <v>Cheese &amp; Biscuits</v>
      </c>
      <c r="O34" s="74"/>
    </row>
    <row r="35" spans="1:15" s="73" customFormat="1" x14ac:dyDescent="0.2">
      <c r="A35" s="73">
        <v>3</v>
      </c>
      <c r="B35" s="73">
        <v>13</v>
      </c>
      <c r="C35" s="73">
        <v>23</v>
      </c>
      <c r="D35" s="332">
        <v>16</v>
      </c>
      <c r="E35" s="332"/>
      <c r="G35" s="323" t="s">
        <v>862</v>
      </c>
      <c r="H35" s="323"/>
      <c r="I35" s="323"/>
      <c r="J35" s="307" t="str">
        <f t="shared" si="0"/>
        <v xml:space="preserve">Prawn </v>
      </c>
      <c r="K35" s="307" t="str">
        <f t="shared" si="1"/>
        <v>Coq au Vin</v>
      </c>
      <c r="L35" s="307" t="str">
        <f t="shared" si="2"/>
        <v>Bread &amp; Butter Pudding</v>
      </c>
      <c r="O35" s="74"/>
    </row>
    <row r="36" spans="1:15" s="73" customFormat="1" x14ac:dyDescent="0.2">
      <c r="A36" s="73">
        <v>3</v>
      </c>
      <c r="B36" s="73">
        <v>13</v>
      </c>
      <c r="C36" s="73">
        <v>21</v>
      </c>
      <c r="D36" s="332">
        <v>8</v>
      </c>
      <c r="E36" s="332"/>
      <c r="G36" s="323"/>
      <c r="H36" s="323"/>
      <c r="I36" s="323" t="s">
        <v>1433</v>
      </c>
      <c r="J36" s="307" t="str">
        <f t="shared" si="0"/>
        <v xml:space="preserve">Prawn </v>
      </c>
      <c r="K36" s="307" t="str">
        <f t="shared" si="1"/>
        <v>Coq au Vin</v>
      </c>
      <c r="L36" s="307" t="str">
        <f t="shared" si="2"/>
        <v>Raspberry Pavlova</v>
      </c>
      <c r="O36" s="74"/>
    </row>
    <row r="37" spans="1:15" s="73" customFormat="1" x14ac:dyDescent="0.2">
      <c r="A37" s="73">
        <v>3</v>
      </c>
      <c r="B37" s="73">
        <v>11</v>
      </c>
      <c r="C37" s="73">
        <v>21</v>
      </c>
      <c r="D37" s="332">
        <v>16</v>
      </c>
      <c r="E37" s="332"/>
      <c r="G37" s="323" t="s">
        <v>1625</v>
      </c>
      <c r="H37" s="323"/>
      <c r="I37" s="323"/>
      <c r="J37" s="307" t="str">
        <f t="shared" si="0"/>
        <v xml:space="preserve">Prawn </v>
      </c>
      <c r="K37" s="307" t="str">
        <f t="shared" si="1"/>
        <v>Roast Beef</v>
      </c>
      <c r="L37" s="307" t="str">
        <f t="shared" si="2"/>
        <v>Raspberry Pavlova</v>
      </c>
      <c r="O37" s="74"/>
    </row>
    <row r="38" spans="1:15" s="73" customFormat="1" x14ac:dyDescent="0.2">
      <c r="A38" s="73">
        <v>2</v>
      </c>
      <c r="B38" s="73">
        <v>14</v>
      </c>
      <c r="C38" s="73">
        <v>21</v>
      </c>
      <c r="D38" s="332">
        <v>16</v>
      </c>
      <c r="E38" s="332"/>
      <c r="G38" s="323"/>
      <c r="H38" s="323" t="s">
        <v>1423</v>
      </c>
      <c r="I38" s="323"/>
      <c r="J38" s="307" t="str">
        <f t="shared" si="0"/>
        <v>Melon</v>
      </c>
      <c r="K38" s="307" t="str">
        <f t="shared" si="1"/>
        <v>Sole</v>
      </c>
      <c r="L38" s="307" t="str">
        <f t="shared" si="2"/>
        <v>Raspberry Pavlova</v>
      </c>
      <c r="O38" s="74"/>
    </row>
    <row r="39" spans="1:15" s="73" customFormat="1" x14ac:dyDescent="0.2">
      <c r="A39" s="73">
        <v>3</v>
      </c>
      <c r="B39" s="73">
        <v>11</v>
      </c>
      <c r="C39" s="73">
        <v>24</v>
      </c>
      <c r="D39" s="332">
        <v>16</v>
      </c>
      <c r="E39" s="332"/>
      <c r="G39" s="323" t="s">
        <v>1464</v>
      </c>
      <c r="H39" s="323"/>
      <c r="I39" s="323"/>
      <c r="J39" s="307" t="str">
        <f t="shared" si="0"/>
        <v xml:space="preserve">Prawn </v>
      </c>
      <c r="K39" s="307" t="str">
        <f t="shared" si="1"/>
        <v>Roast Beef</v>
      </c>
      <c r="L39" s="307" t="str">
        <f t="shared" si="2"/>
        <v>Cheese &amp; Biscuits</v>
      </c>
      <c r="O39" s="74"/>
    </row>
    <row r="40" spans="1:15" s="73" customFormat="1" x14ac:dyDescent="0.2">
      <c r="A40" s="73">
        <v>3</v>
      </c>
      <c r="B40" s="73">
        <v>11</v>
      </c>
      <c r="C40" s="73">
        <v>21</v>
      </c>
      <c r="D40" s="332">
        <v>16</v>
      </c>
      <c r="E40" s="332"/>
      <c r="G40" s="323"/>
      <c r="H40" s="323" t="s">
        <v>1458</v>
      </c>
      <c r="I40" s="323"/>
      <c r="J40" s="307" t="str">
        <f t="shared" si="0"/>
        <v xml:space="preserve">Prawn </v>
      </c>
      <c r="K40" s="307" t="str">
        <f t="shared" si="1"/>
        <v>Roast Beef</v>
      </c>
      <c r="L40" s="307" t="str">
        <f t="shared" si="2"/>
        <v>Raspberry Pavlova</v>
      </c>
      <c r="O40" s="74"/>
    </row>
    <row r="41" spans="1:15" s="73" customFormat="1" x14ac:dyDescent="0.2">
      <c r="A41" s="73">
        <v>2</v>
      </c>
      <c r="B41" s="73">
        <v>13</v>
      </c>
      <c r="C41" s="73">
        <v>21</v>
      </c>
      <c r="D41" s="332">
        <v>16</v>
      </c>
      <c r="E41" s="332"/>
      <c r="G41" s="323" t="s">
        <v>1162</v>
      </c>
      <c r="H41" s="323"/>
      <c r="I41" s="323"/>
      <c r="J41" s="307" t="str">
        <f t="shared" si="0"/>
        <v>Melon</v>
      </c>
      <c r="K41" s="307" t="str">
        <f t="shared" si="1"/>
        <v>Coq au Vin</v>
      </c>
      <c r="L41" s="307" t="str">
        <f t="shared" si="2"/>
        <v>Raspberry Pavlova</v>
      </c>
      <c r="O41" s="74"/>
    </row>
    <row r="42" spans="1:15" s="73" customFormat="1" x14ac:dyDescent="0.2">
      <c r="A42" s="73">
        <v>3</v>
      </c>
      <c r="B42" s="73">
        <v>13</v>
      </c>
      <c r="C42" s="73">
        <v>21</v>
      </c>
      <c r="D42" s="332">
        <v>8</v>
      </c>
      <c r="E42" s="332"/>
      <c r="G42" s="323"/>
      <c r="H42" s="323"/>
      <c r="I42" s="323" t="s">
        <v>1187</v>
      </c>
      <c r="J42" s="307" t="str">
        <f t="shared" si="0"/>
        <v xml:space="preserve">Prawn </v>
      </c>
      <c r="K42" s="307" t="str">
        <f t="shared" si="1"/>
        <v>Coq au Vin</v>
      </c>
      <c r="L42" s="307" t="str">
        <f t="shared" si="2"/>
        <v>Raspberry Pavlova</v>
      </c>
      <c r="O42" s="74"/>
    </row>
    <row r="43" spans="1:15" s="73" customFormat="1" x14ac:dyDescent="0.2">
      <c r="A43" s="73">
        <v>3</v>
      </c>
      <c r="B43" s="73">
        <v>11</v>
      </c>
      <c r="C43" s="73">
        <v>24</v>
      </c>
      <c r="D43" s="332">
        <v>16</v>
      </c>
      <c r="E43" s="332"/>
      <c r="G43" s="323" t="s">
        <v>860</v>
      </c>
      <c r="H43" s="323"/>
      <c r="I43" s="323"/>
      <c r="J43" s="307" t="str">
        <f t="shared" si="0"/>
        <v xml:space="preserve">Prawn </v>
      </c>
      <c r="K43" s="307" t="str">
        <f t="shared" si="1"/>
        <v>Roast Beef</v>
      </c>
      <c r="L43" s="307" t="str">
        <f t="shared" si="2"/>
        <v>Cheese &amp; Biscuits</v>
      </c>
      <c r="O43" s="74"/>
    </row>
    <row r="44" spans="1:15" s="73" customFormat="1" x14ac:dyDescent="0.2">
      <c r="A44" s="73">
        <v>2</v>
      </c>
      <c r="B44" s="73">
        <v>12</v>
      </c>
      <c r="C44" s="73">
        <v>24</v>
      </c>
      <c r="D44" s="332">
        <v>16</v>
      </c>
      <c r="E44" s="332"/>
      <c r="G44" s="323"/>
      <c r="H44" s="323" t="s">
        <v>861</v>
      </c>
      <c r="I44" s="323"/>
      <c r="J44" s="307" t="str">
        <f t="shared" si="0"/>
        <v>Melon</v>
      </c>
      <c r="K44" s="307" t="str">
        <f t="shared" si="1"/>
        <v>Gammon</v>
      </c>
      <c r="L44" s="307" t="str">
        <f t="shared" si="2"/>
        <v>Cheese &amp; Biscuits</v>
      </c>
      <c r="O44" s="74"/>
    </row>
    <row r="45" spans="1:15" s="73" customFormat="1" x14ac:dyDescent="0.2">
      <c r="A45" s="73">
        <v>3</v>
      </c>
      <c r="B45" s="73">
        <v>11</v>
      </c>
      <c r="C45" s="73">
        <v>21</v>
      </c>
      <c r="D45" s="332">
        <v>16</v>
      </c>
      <c r="E45" s="332"/>
      <c r="G45" s="323" t="s">
        <v>863</v>
      </c>
      <c r="H45" s="323"/>
      <c r="I45" s="323"/>
      <c r="J45" s="307" t="str">
        <f t="shared" si="0"/>
        <v xml:space="preserve">Prawn </v>
      </c>
      <c r="K45" s="307" t="str">
        <f t="shared" si="1"/>
        <v>Roast Beef</v>
      </c>
      <c r="L45" s="307" t="str">
        <f t="shared" si="2"/>
        <v>Raspberry Pavlova</v>
      </c>
      <c r="O45" s="74"/>
    </row>
    <row r="46" spans="1:15" s="73" customFormat="1" x14ac:dyDescent="0.2">
      <c r="A46" s="73">
        <v>2</v>
      </c>
      <c r="B46" s="73">
        <v>11</v>
      </c>
      <c r="C46" s="73">
        <v>21</v>
      </c>
      <c r="D46" s="332">
        <v>16</v>
      </c>
      <c r="E46" s="332"/>
      <c r="G46" s="323"/>
      <c r="H46" s="323" t="s">
        <v>864</v>
      </c>
      <c r="I46" s="323"/>
      <c r="J46" s="307" t="str">
        <f t="shared" si="0"/>
        <v>Melon</v>
      </c>
      <c r="K46" s="307" t="str">
        <f t="shared" si="1"/>
        <v>Roast Beef</v>
      </c>
      <c r="L46" s="307" t="str">
        <f t="shared" si="2"/>
        <v>Raspberry Pavlova</v>
      </c>
      <c r="O46" s="74"/>
    </row>
    <row r="47" spans="1:15" s="73" customFormat="1" x14ac:dyDescent="0.2">
      <c r="A47" s="73">
        <v>3</v>
      </c>
      <c r="B47" s="73">
        <v>11</v>
      </c>
      <c r="C47" s="73">
        <v>24</v>
      </c>
      <c r="D47" s="332">
        <v>16</v>
      </c>
      <c r="E47" s="332"/>
      <c r="G47" s="323" t="s">
        <v>838</v>
      </c>
      <c r="H47" s="323"/>
      <c r="I47" s="323"/>
      <c r="J47" s="307" t="str">
        <f t="shared" si="0"/>
        <v xml:space="preserve">Prawn </v>
      </c>
      <c r="K47" s="307" t="str">
        <f t="shared" si="1"/>
        <v>Roast Beef</v>
      </c>
      <c r="L47" s="307" t="str">
        <f t="shared" si="2"/>
        <v>Cheese &amp; Biscuits</v>
      </c>
      <c r="O47" s="74"/>
    </row>
    <row r="48" spans="1:15" s="73" customFormat="1" x14ac:dyDescent="0.2">
      <c r="A48" s="73">
        <v>3</v>
      </c>
      <c r="B48" s="73">
        <v>13</v>
      </c>
      <c r="C48" s="73">
        <v>21</v>
      </c>
      <c r="D48" s="332">
        <v>16</v>
      </c>
      <c r="E48" s="332"/>
      <c r="G48" s="323"/>
      <c r="H48" s="323" t="s">
        <v>841</v>
      </c>
      <c r="I48" s="323"/>
      <c r="J48" s="307" t="str">
        <f t="shared" si="0"/>
        <v xml:space="preserve">Prawn </v>
      </c>
      <c r="K48" s="307" t="str">
        <f t="shared" si="1"/>
        <v>Coq au Vin</v>
      </c>
      <c r="L48" s="307" t="str">
        <f t="shared" si="2"/>
        <v>Raspberry Pavlova</v>
      </c>
      <c r="O48" s="74"/>
    </row>
    <row r="49" spans="1:15" s="73" customFormat="1" x14ac:dyDescent="0.2">
      <c r="A49" s="73">
        <v>2</v>
      </c>
      <c r="B49" s="73">
        <v>12</v>
      </c>
      <c r="C49" s="73">
        <v>21</v>
      </c>
      <c r="D49" s="332">
        <v>16</v>
      </c>
      <c r="E49" s="332"/>
      <c r="G49" s="323" t="s">
        <v>850</v>
      </c>
      <c r="H49" s="323"/>
      <c r="I49" s="323"/>
      <c r="J49" s="307" t="str">
        <f t="shared" si="0"/>
        <v>Melon</v>
      </c>
      <c r="K49" s="307" t="str">
        <f t="shared" si="1"/>
        <v>Gammon</v>
      </c>
      <c r="L49" s="307" t="str">
        <f t="shared" si="2"/>
        <v>Raspberry Pavlova</v>
      </c>
      <c r="O49" s="74"/>
    </row>
    <row r="50" spans="1:15" s="73" customFormat="1" x14ac:dyDescent="0.2">
      <c r="A50" s="73">
        <v>2</v>
      </c>
      <c r="B50" s="73">
        <v>13</v>
      </c>
      <c r="C50" s="73">
        <v>23</v>
      </c>
      <c r="D50" s="332">
        <v>16</v>
      </c>
      <c r="E50" s="332"/>
      <c r="G50" s="323"/>
      <c r="H50" s="323" t="s">
        <v>851</v>
      </c>
      <c r="I50" s="323"/>
      <c r="J50" s="307" t="str">
        <f t="shared" si="0"/>
        <v>Melon</v>
      </c>
      <c r="K50" s="307" t="str">
        <f t="shared" si="1"/>
        <v>Coq au Vin</v>
      </c>
      <c r="L50" s="307" t="str">
        <f t="shared" si="2"/>
        <v>Bread &amp; Butter Pudding</v>
      </c>
      <c r="O50" s="74"/>
    </row>
    <row r="51" spans="1:15" s="73" customFormat="1" x14ac:dyDescent="0.2">
      <c r="A51" s="73">
        <v>1</v>
      </c>
      <c r="B51" s="73">
        <v>11</v>
      </c>
      <c r="C51" s="73">
        <v>21</v>
      </c>
      <c r="D51" s="332">
        <v>16</v>
      </c>
      <c r="E51" s="332"/>
      <c r="G51" s="323" t="s">
        <v>1195</v>
      </c>
      <c r="H51" s="323"/>
      <c r="I51" s="323"/>
      <c r="J51" s="307" t="str">
        <f t="shared" si="0"/>
        <v>Minestrone Soup</v>
      </c>
      <c r="K51" s="307" t="str">
        <f t="shared" si="1"/>
        <v>Roast Beef</v>
      </c>
      <c r="L51" s="307" t="str">
        <f t="shared" si="2"/>
        <v>Raspberry Pavlova</v>
      </c>
      <c r="O51" s="74"/>
    </row>
    <row r="52" spans="1:15" s="73" customFormat="1" x14ac:dyDescent="0.2">
      <c r="A52" s="73">
        <v>3</v>
      </c>
      <c r="B52" s="73">
        <v>13</v>
      </c>
      <c r="C52" s="73">
        <v>22</v>
      </c>
      <c r="D52" s="332">
        <v>16</v>
      </c>
      <c r="E52" s="332"/>
      <c r="G52" s="323"/>
      <c r="H52" s="323" t="s">
        <v>1196</v>
      </c>
      <c r="I52" s="323"/>
      <c r="J52" s="307" t="str">
        <f t="shared" si="0"/>
        <v xml:space="preserve">Prawn </v>
      </c>
      <c r="K52" s="307" t="str">
        <f t="shared" si="1"/>
        <v>Coq au Vin</v>
      </c>
      <c r="L52" s="307" t="str">
        <f t="shared" si="2"/>
        <v>Profiteroles</v>
      </c>
      <c r="O52" s="74"/>
    </row>
    <row r="53" spans="1:15" s="73" customFormat="1" x14ac:dyDescent="0.2">
      <c r="A53" s="73">
        <v>1</v>
      </c>
      <c r="B53" s="73">
        <v>12</v>
      </c>
      <c r="C53" s="73">
        <v>24</v>
      </c>
      <c r="D53" s="332">
        <v>16</v>
      </c>
      <c r="E53" s="332"/>
      <c r="G53" s="323" t="s">
        <v>1460</v>
      </c>
      <c r="H53" s="323"/>
      <c r="I53" s="323"/>
      <c r="J53" s="307" t="str">
        <f t="shared" si="0"/>
        <v>Minestrone Soup</v>
      </c>
      <c r="K53" s="307" t="str">
        <f t="shared" si="1"/>
        <v>Gammon</v>
      </c>
      <c r="L53" s="307" t="str">
        <f t="shared" si="2"/>
        <v>Cheese &amp; Biscuits</v>
      </c>
      <c r="O53" s="74"/>
    </row>
    <row r="54" spans="1:15" s="73" customFormat="1" x14ac:dyDescent="0.2">
      <c r="A54" s="73">
        <v>1</v>
      </c>
      <c r="B54" s="73">
        <v>11</v>
      </c>
      <c r="C54" s="73">
        <v>23</v>
      </c>
      <c r="D54" s="332">
        <v>16</v>
      </c>
      <c r="E54" s="332"/>
      <c r="G54" s="323"/>
      <c r="H54" s="323" t="s">
        <v>1461</v>
      </c>
      <c r="I54" s="323"/>
      <c r="J54" s="307" t="str">
        <f t="shared" si="0"/>
        <v>Minestrone Soup</v>
      </c>
      <c r="K54" s="307" t="str">
        <f t="shared" si="1"/>
        <v>Roast Beef</v>
      </c>
      <c r="L54" s="307" t="str">
        <f t="shared" si="2"/>
        <v>Bread &amp; Butter Pudding</v>
      </c>
      <c r="O54" s="74"/>
    </row>
    <row r="55" spans="1:15" s="73" customFormat="1" x14ac:dyDescent="0.2">
      <c r="A55" s="73">
        <v>3</v>
      </c>
      <c r="B55" s="73">
        <v>12</v>
      </c>
      <c r="C55" s="73">
        <v>21</v>
      </c>
      <c r="D55" s="332">
        <v>16</v>
      </c>
      <c r="E55" s="332"/>
      <c r="G55" s="323" t="s">
        <v>1179</v>
      </c>
      <c r="H55" s="323"/>
      <c r="I55" s="323"/>
      <c r="J55" s="307" t="str">
        <f t="shared" si="0"/>
        <v xml:space="preserve">Prawn </v>
      </c>
      <c r="K55" s="307" t="str">
        <f t="shared" si="1"/>
        <v>Gammon</v>
      </c>
      <c r="L55" s="307" t="str">
        <f t="shared" si="2"/>
        <v>Raspberry Pavlova</v>
      </c>
      <c r="O55" s="74"/>
    </row>
    <row r="56" spans="1:15" s="73" customFormat="1" x14ac:dyDescent="0.2">
      <c r="A56" s="73">
        <v>2</v>
      </c>
      <c r="B56" s="73">
        <v>14</v>
      </c>
      <c r="C56" s="73">
        <v>21</v>
      </c>
      <c r="D56" s="332">
        <v>16</v>
      </c>
      <c r="E56" s="332"/>
      <c r="G56" s="323"/>
      <c r="H56" s="323" t="s">
        <v>1221</v>
      </c>
      <c r="I56" s="323"/>
      <c r="J56" s="307" t="str">
        <f t="shared" si="0"/>
        <v>Melon</v>
      </c>
      <c r="K56" s="307" t="str">
        <f t="shared" si="1"/>
        <v>Sole</v>
      </c>
      <c r="L56" s="307" t="str">
        <f t="shared" si="2"/>
        <v>Raspberry Pavlova</v>
      </c>
      <c r="O56" s="74"/>
    </row>
    <row r="57" spans="1:15" s="73" customFormat="1" x14ac:dyDescent="0.2">
      <c r="A57" s="73">
        <v>3</v>
      </c>
      <c r="B57" s="73">
        <v>14</v>
      </c>
      <c r="C57" s="73">
        <v>24</v>
      </c>
      <c r="D57" s="332">
        <v>16</v>
      </c>
      <c r="E57" s="332"/>
      <c r="G57" s="323" t="s">
        <v>1619</v>
      </c>
      <c r="H57" s="323"/>
      <c r="I57" s="323"/>
      <c r="J57" s="307" t="str">
        <f t="shared" si="0"/>
        <v xml:space="preserve">Prawn </v>
      </c>
      <c r="K57" s="307" t="str">
        <f t="shared" si="1"/>
        <v>Sole</v>
      </c>
      <c r="L57" s="307" t="str">
        <f t="shared" si="2"/>
        <v>Cheese &amp; Biscuits</v>
      </c>
      <c r="O57" s="74"/>
    </row>
    <row r="58" spans="1:15" s="73" customFormat="1" x14ac:dyDescent="0.2">
      <c r="A58" s="73">
        <v>2</v>
      </c>
      <c r="B58" s="73">
        <v>11</v>
      </c>
      <c r="C58" s="73">
        <v>21</v>
      </c>
      <c r="D58" s="332">
        <v>16</v>
      </c>
      <c r="E58" s="332"/>
      <c r="G58" s="323"/>
      <c r="H58" s="323" t="s">
        <v>1631</v>
      </c>
      <c r="I58" s="323"/>
      <c r="J58" s="307" t="str">
        <f t="shared" si="0"/>
        <v>Melon</v>
      </c>
      <c r="K58" s="307" t="str">
        <f t="shared" si="1"/>
        <v>Roast Beef</v>
      </c>
      <c r="L58" s="307" t="str">
        <f t="shared" si="2"/>
        <v>Raspberry Pavlova</v>
      </c>
      <c r="O58" s="74"/>
    </row>
    <row r="59" spans="1:15" s="73" customFormat="1" x14ac:dyDescent="0.2">
      <c r="A59" s="73">
        <v>3</v>
      </c>
      <c r="B59" s="73">
        <v>14</v>
      </c>
      <c r="C59" s="73">
        <v>24</v>
      </c>
      <c r="D59" s="332">
        <v>8</v>
      </c>
      <c r="E59" s="332"/>
      <c r="G59" s="323"/>
      <c r="H59" s="323"/>
      <c r="I59" s="323" t="s">
        <v>1175</v>
      </c>
      <c r="J59" s="307" t="str">
        <f t="shared" si="0"/>
        <v xml:space="preserve">Prawn </v>
      </c>
      <c r="K59" s="307" t="str">
        <f t="shared" si="1"/>
        <v>Sole</v>
      </c>
      <c r="L59" s="307" t="str">
        <f t="shared" si="2"/>
        <v>Cheese &amp; Biscuits</v>
      </c>
      <c r="O59" s="74"/>
    </row>
    <row r="60" spans="1:15" s="73" customFormat="1" x14ac:dyDescent="0.2">
      <c r="A60" s="73">
        <v>3</v>
      </c>
      <c r="B60" s="73">
        <v>11</v>
      </c>
      <c r="C60" s="73">
        <v>23</v>
      </c>
      <c r="D60" s="332">
        <v>16</v>
      </c>
      <c r="E60" s="332"/>
      <c r="G60" s="323" t="s">
        <v>1177</v>
      </c>
      <c r="H60" s="323"/>
      <c r="I60" s="323"/>
      <c r="J60" s="307" t="str">
        <f t="shared" si="0"/>
        <v xml:space="preserve">Prawn </v>
      </c>
      <c r="K60" s="307" t="str">
        <f t="shared" si="1"/>
        <v>Roast Beef</v>
      </c>
      <c r="L60" s="307" t="str">
        <f t="shared" si="2"/>
        <v>Bread &amp; Butter Pudding</v>
      </c>
      <c r="O60" s="74"/>
    </row>
    <row r="61" spans="1:15" s="73" customFormat="1" x14ac:dyDescent="0.2">
      <c r="A61" s="73">
        <v>3</v>
      </c>
      <c r="B61" s="73">
        <v>14</v>
      </c>
      <c r="C61" s="268">
        <v>24</v>
      </c>
      <c r="D61" s="332">
        <v>16</v>
      </c>
      <c r="E61" s="332"/>
      <c r="G61" s="323"/>
      <c r="H61" s="323" t="s">
        <v>1178</v>
      </c>
      <c r="I61" s="323"/>
      <c r="J61" s="307" t="str">
        <f t="shared" si="0"/>
        <v xml:space="preserve">Prawn </v>
      </c>
      <c r="K61" s="307" t="str">
        <f t="shared" si="1"/>
        <v>Sole</v>
      </c>
      <c r="L61" s="307" t="str">
        <f t="shared" si="2"/>
        <v>Cheese &amp; Biscuits</v>
      </c>
    </row>
    <row r="62" spans="1:15" s="73" customFormat="1" x14ac:dyDescent="0.2">
      <c r="A62" s="73">
        <v>3</v>
      </c>
      <c r="B62" s="73">
        <v>11</v>
      </c>
      <c r="C62" s="73">
        <v>21</v>
      </c>
      <c r="D62" s="332">
        <v>16</v>
      </c>
      <c r="E62" s="332"/>
      <c r="G62" s="323" t="s">
        <v>1453</v>
      </c>
      <c r="H62" s="323"/>
      <c r="I62" s="323"/>
      <c r="J62" s="307" t="str">
        <f t="shared" si="0"/>
        <v xml:space="preserve">Prawn </v>
      </c>
      <c r="K62" s="307" t="str">
        <f t="shared" si="1"/>
        <v>Roast Beef</v>
      </c>
      <c r="L62" s="307" t="str">
        <f t="shared" si="2"/>
        <v>Raspberry Pavlova</v>
      </c>
      <c r="O62" s="74"/>
    </row>
    <row r="63" spans="1:15" s="73" customFormat="1" x14ac:dyDescent="0.2">
      <c r="A63" s="73">
        <v>2</v>
      </c>
      <c r="B63" s="73">
        <v>14</v>
      </c>
      <c r="C63" s="73">
        <v>21</v>
      </c>
      <c r="D63" s="332">
        <v>16</v>
      </c>
      <c r="E63" s="332"/>
      <c r="G63" s="323"/>
      <c r="H63" s="323" t="s">
        <v>1454</v>
      </c>
      <c r="I63" s="323"/>
      <c r="J63" s="307" t="str">
        <f t="shared" si="0"/>
        <v>Melon</v>
      </c>
      <c r="K63" s="307" t="str">
        <f t="shared" si="1"/>
        <v>Sole</v>
      </c>
      <c r="L63" s="307" t="str">
        <f t="shared" si="2"/>
        <v>Raspberry Pavlova</v>
      </c>
    </row>
    <row r="64" spans="1:15" s="73" customFormat="1" x14ac:dyDescent="0.2">
      <c r="A64" s="73">
        <v>2</v>
      </c>
      <c r="B64" s="73">
        <v>14</v>
      </c>
      <c r="C64" s="73">
        <v>23</v>
      </c>
      <c r="D64" s="332">
        <v>16</v>
      </c>
      <c r="E64" s="332"/>
      <c r="G64" s="323" t="s">
        <v>848</v>
      </c>
      <c r="H64" s="323"/>
      <c r="I64" s="323"/>
      <c r="J64" s="307" t="str">
        <f t="shared" si="0"/>
        <v>Melon</v>
      </c>
      <c r="K64" s="307" t="str">
        <f t="shared" si="1"/>
        <v>Sole</v>
      </c>
      <c r="L64" s="307" t="str">
        <f t="shared" si="2"/>
        <v>Bread &amp; Butter Pudding</v>
      </c>
      <c r="O64" s="74"/>
    </row>
    <row r="65" spans="1:15" s="73" customFormat="1" x14ac:dyDescent="0.2">
      <c r="A65" s="73">
        <v>3</v>
      </c>
      <c r="B65" s="73">
        <v>12</v>
      </c>
      <c r="C65" s="73">
        <v>21</v>
      </c>
      <c r="D65" s="332">
        <v>16</v>
      </c>
      <c r="E65" s="332"/>
      <c r="G65" s="323"/>
      <c r="H65" s="323" t="s">
        <v>849</v>
      </c>
      <c r="I65" s="323"/>
      <c r="J65" s="307" t="str">
        <f t="shared" si="0"/>
        <v xml:space="preserve">Prawn </v>
      </c>
      <c r="K65" s="307" t="str">
        <f t="shared" si="1"/>
        <v>Gammon</v>
      </c>
      <c r="L65" s="307" t="str">
        <f t="shared" si="2"/>
        <v>Raspberry Pavlova</v>
      </c>
    </row>
    <row r="66" spans="1:15" s="73" customFormat="1" x14ac:dyDescent="0.2">
      <c r="A66" s="73">
        <v>1</v>
      </c>
      <c r="B66" s="73">
        <v>14</v>
      </c>
      <c r="C66" s="73">
        <v>23</v>
      </c>
      <c r="D66" s="332">
        <v>16</v>
      </c>
      <c r="E66" s="332"/>
      <c r="G66" s="323" t="s">
        <v>993</v>
      </c>
      <c r="H66" s="323"/>
      <c r="I66" s="323"/>
      <c r="J66" s="307" t="str">
        <f t="shared" si="0"/>
        <v>Minestrone Soup</v>
      </c>
      <c r="K66" s="307" t="str">
        <f t="shared" si="1"/>
        <v>Sole</v>
      </c>
      <c r="L66" s="307" t="str">
        <f t="shared" si="2"/>
        <v>Bread &amp; Butter Pudding</v>
      </c>
      <c r="O66" s="74"/>
    </row>
    <row r="67" spans="1:15" s="73" customFormat="1" x14ac:dyDescent="0.2">
      <c r="A67" s="73">
        <v>2</v>
      </c>
      <c r="B67" s="73">
        <v>14</v>
      </c>
      <c r="C67" s="73">
        <v>22</v>
      </c>
      <c r="D67" s="332">
        <v>16</v>
      </c>
      <c r="E67" s="332"/>
      <c r="G67" s="323"/>
      <c r="H67" s="323" t="s">
        <v>994</v>
      </c>
      <c r="I67" s="323"/>
      <c r="J67" s="307" t="str">
        <f t="shared" si="0"/>
        <v>Melon</v>
      </c>
      <c r="K67" s="307" t="str">
        <f t="shared" si="1"/>
        <v>Sole</v>
      </c>
      <c r="L67" s="307" t="str">
        <f t="shared" si="2"/>
        <v>Profiteroles</v>
      </c>
    </row>
    <row r="68" spans="1:15" s="73" customFormat="1" x14ac:dyDescent="0.2">
      <c r="A68" s="73">
        <v>3</v>
      </c>
      <c r="B68" s="73">
        <v>12</v>
      </c>
      <c r="C68" s="73">
        <v>22</v>
      </c>
      <c r="D68" s="332">
        <v>16</v>
      </c>
      <c r="E68" s="332"/>
      <c r="G68" s="323" t="s">
        <v>1160</v>
      </c>
      <c r="H68" s="323"/>
      <c r="I68" s="323"/>
      <c r="J68" s="307" t="str">
        <f t="shared" si="0"/>
        <v xml:space="preserve">Prawn </v>
      </c>
      <c r="K68" s="307" t="str">
        <f t="shared" si="1"/>
        <v>Gammon</v>
      </c>
      <c r="L68" s="307" t="str">
        <f t="shared" si="2"/>
        <v>Profiteroles</v>
      </c>
    </row>
    <row r="69" spans="1:15" s="73" customFormat="1" x14ac:dyDescent="0.2">
      <c r="A69" s="73">
        <v>3</v>
      </c>
      <c r="B69" s="73">
        <v>11</v>
      </c>
      <c r="C69" s="73">
        <v>21</v>
      </c>
      <c r="D69" s="332">
        <v>16</v>
      </c>
      <c r="E69" s="332"/>
      <c r="G69" s="323"/>
      <c r="H69" s="323" t="s">
        <v>1161</v>
      </c>
      <c r="I69" s="323"/>
      <c r="J69" s="307" t="str">
        <f t="shared" ref="J69:J132" si="3">IF(A69=1,$G$2,IF(A69=2,$G$3,IF(A69=3,$G$4,IF(A69=4,$G$5,IF(A69=5,$G$6,"-")))))</f>
        <v xml:space="preserve">Prawn </v>
      </c>
      <c r="K69" s="307" t="str">
        <f t="shared" ref="K69:K132" si="4">IF(B69=11,$I$2,IF(B69=12,$I$3,IF(B69=13,$I$4,IF(B69=14,$I$5,IF(B69=15,$I$6,"-")))))</f>
        <v>Roast Beef</v>
      </c>
      <c r="L69" s="307" t="str">
        <f t="shared" ref="L69:L132" si="5">IF(C69=21,$K$2,IF(C69=22,$K$3,IF(C69=23,$K$4,IF(C69=24,$K$5,IF(C69=25,$K$6,"-")))))</f>
        <v>Raspberry Pavlova</v>
      </c>
      <c r="O69" s="74"/>
    </row>
    <row r="70" spans="1:15" s="73" customFormat="1" x14ac:dyDescent="0.2">
      <c r="A70" s="269">
        <v>3</v>
      </c>
      <c r="B70" s="73">
        <v>11</v>
      </c>
      <c r="C70" s="73">
        <v>22</v>
      </c>
      <c r="D70" s="332">
        <v>16</v>
      </c>
      <c r="E70" s="332"/>
      <c r="G70" s="323" t="s">
        <v>1633</v>
      </c>
      <c r="H70" s="323"/>
      <c r="I70" s="323"/>
      <c r="J70" s="307" t="str">
        <f t="shared" si="3"/>
        <v xml:space="preserve">Prawn </v>
      </c>
      <c r="K70" s="307" t="str">
        <f t="shared" si="4"/>
        <v>Roast Beef</v>
      </c>
      <c r="L70" s="307" t="str">
        <f t="shared" si="5"/>
        <v>Profiteroles</v>
      </c>
      <c r="O70" s="74"/>
    </row>
    <row r="71" spans="1:15" s="73" customFormat="1" x14ac:dyDescent="0.2">
      <c r="A71" s="73">
        <v>2</v>
      </c>
      <c r="B71" s="73">
        <v>11</v>
      </c>
      <c r="C71" s="73">
        <v>21</v>
      </c>
      <c r="D71" s="332">
        <v>16</v>
      </c>
      <c r="E71" s="332"/>
      <c r="G71" s="323" t="s">
        <v>1634</v>
      </c>
      <c r="H71" s="323"/>
      <c r="I71" s="323"/>
      <c r="J71" s="307" t="str">
        <f t="shared" si="3"/>
        <v>Melon</v>
      </c>
      <c r="K71" s="307" t="str">
        <f t="shared" si="4"/>
        <v>Roast Beef</v>
      </c>
      <c r="L71" s="307" t="str">
        <f t="shared" si="5"/>
        <v>Raspberry Pavlova</v>
      </c>
    </row>
    <row r="72" spans="1:15" s="73" customFormat="1" x14ac:dyDescent="0.2">
      <c r="A72" s="73">
        <v>3</v>
      </c>
      <c r="B72" s="73">
        <v>12</v>
      </c>
      <c r="C72" s="73">
        <v>21</v>
      </c>
      <c r="D72" s="332">
        <v>16</v>
      </c>
      <c r="E72" s="332"/>
      <c r="G72" s="323"/>
      <c r="H72" s="323" t="s">
        <v>1174</v>
      </c>
      <c r="I72" s="323"/>
      <c r="J72" s="307" t="str">
        <f t="shared" si="3"/>
        <v xml:space="preserve">Prawn </v>
      </c>
      <c r="K72" s="307" t="str">
        <f t="shared" si="4"/>
        <v>Gammon</v>
      </c>
      <c r="L72" s="307" t="str">
        <f t="shared" si="5"/>
        <v>Raspberry Pavlova</v>
      </c>
      <c r="O72" s="74"/>
    </row>
    <row r="73" spans="1:15" s="73" customFormat="1" x14ac:dyDescent="0.2">
      <c r="A73" s="73">
        <v>3</v>
      </c>
      <c r="B73" s="73">
        <v>12</v>
      </c>
      <c r="C73" s="73">
        <v>24</v>
      </c>
      <c r="D73" s="332">
        <v>16</v>
      </c>
      <c r="E73" s="332"/>
      <c r="G73" s="323" t="s">
        <v>988</v>
      </c>
      <c r="H73" s="323"/>
      <c r="I73" s="323"/>
      <c r="J73" s="307" t="str">
        <f t="shared" si="3"/>
        <v xml:space="preserve">Prawn </v>
      </c>
      <c r="K73" s="307" t="str">
        <f t="shared" si="4"/>
        <v>Gammon</v>
      </c>
      <c r="L73" s="307" t="str">
        <f t="shared" si="5"/>
        <v>Cheese &amp; Biscuits</v>
      </c>
      <c r="O73" s="74"/>
    </row>
    <row r="74" spans="1:15" s="73" customFormat="1" x14ac:dyDescent="0.2">
      <c r="A74" s="73">
        <v>3</v>
      </c>
      <c r="B74" s="73">
        <v>12</v>
      </c>
      <c r="C74" s="73">
        <v>22</v>
      </c>
      <c r="D74" s="332">
        <v>16</v>
      </c>
      <c r="E74" s="332"/>
      <c r="G74" s="323"/>
      <c r="H74" s="323" t="s">
        <v>1215</v>
      </c>
      <c r="I74" s="323"/>
      <c r="J74" s="307" t="str">
        <f t="shared" si="3"/>
        <v xml:space="preserve">Prawn </v>
      </c>
      <c r="K74" s="307" t="str">
        <f t="shared" si="4"/>
        <v>Gammon</v>
      </c>
      <c r="L74" s="307" t="str">
        <f t="shared" si="5"/>
        <v>Profiteroles</v>
      </c>
      <c r="O74" s="74"/>
    </row>
    <row r="75" spans="1:15" s="73" customFormat="1" x14ac:dyDescent="0.2">
      <c r="A75" s="73">
        <v>3</v>
      </c>
      <c r="B75" s="73">
        <v>12</v>
      </c>
      <c r="C75" s="73">
        <v>23</v>
      </c>
      <c r="D75" s="332">
        <v>16</v>
      </c>
      <c r="E75" s="332"/>
      <c r="G75" s="323" t="s">
        <v>1164</v>
      </c>
      <c r="H75" s="323"/>
      <c r="I75" s="323"/>
      <c r="J75" s="307" t="str">
        <f t="shared" si="3"/>
        <v xml:space="preserve">Prawn </v>
      </c>
      <c r="K75" s="307" t="str">
        <f t="shared" si="4"/>
        <v>Gammon</v>
      </c>
      <c r="L75" s="307" t="str">
        <f t="shared" si="5"/>
        <v>Bread &amp; Butter Pudding</v>
      </c>
    </row>
    <row r="76" spans="1:15" s="73" customFormat="1" x14ac:dyDescent="0.2">
      <c r="A76" s="73">
        <v>1</v>
      </c>
      <c r="B76" s="73">
        <v>12</v>
      </c>
      <c r="C76" s="73">
        <v>23</v>
      </c>
      <c r="D76" s="332">
        <v>16</v>
      </c>
      <c r="E76" s="332"/>
      <c r="G76" s="323"/>
      <c r="H76" s="323" t="s">
        <v>1639</v>
      </c>
      <c r="I76" s="323"/>
      <c r="J76" s="307" t="str">
        <f t="shared" si="3"/>
        <v>Minestrone Soup</v>
      </c>
      <c r="K76" s="307" t="str">
        <f t="shared" si="4"/>
        <v>Gammon</v>
      </c>
      <c r="L76" s="307" t="str">
        <f t="shared" si="5"/>
        <v>Bread &amp; Butter Pudding</v>
      </c>
    </row>
    <row r="77" spans="1:15" s="73" customFormat="1" x14ac:dyDescent="0.2">
      <c r="A77" s="73">
        <v>3</v>
      </c>
      <c r="B77" s="73">
        <v>14</v>
      </c>
      <c r="C77" s="73">
        <v>21</v>
      </c>
      <c r="D77" s="332">
        <v>8</v>
      </c>
      <c r="E77" s="332"/>
      <c r="G77" s="323"/>
      <c r="H77" s="323"/>
      <c r="I77" s="323" t="s">
        <v>102</v>
      </c>
      <c r="J77" s="307" t="str">
        <f t="shared" si="3"/>
        <v xml:space="preserve">Prawn </v>
      </c>
      <c r="K77" s="307" t="str">
        <f t="shared" si="4"/>
        <v>Sole</v>
      </c>
      <c r="L77" s="307" t="str">
        <f t="shared" si="5"/>
        <v>Raspberry Pavlova</v>
      </c>
    </row>
    <row r="78" spans="1:15" s="73" customFormat="1" x14ac:dyDescent="0.2">
      <c r="A78" s="73">
        <v>1</v>
      </c>
      <c r="B78" s="73">
        <v>14</v>
      </c>
      <c r="C78" s="73">
        <v>21</v>
      </c>
      <c r="D78" s="332">
        <v>16</v>
      </c>
      <c r="E78" s="332"/>
      <c r="G78" s="323"/>
      <c r="H78" s="323" t="s">
        <v>1640</v>
      </c>
      <c r="I78" s="323"/>
      <c r="J78" s="307" t="str">
        <f t="shared" si="3"/>
        <v>Minestrone Soup</v>
      </c>
      <c r="K78" s="307" t="str">
        <f t="shared" si="4"/>
        <v>Sole</v>
      </c>
      <c r="L78" s="307" t="str">
        <f t="shared" si="5"/>
        <v>Raspberry Pavlova</v>
      </c>
    </row>
    <row r="79" spans="1:15" s="73" customFormat="1" x14ac:dyDescent="0.2">
      <c r="A79" s="73">
        <v>3</v>
      </c>
      <c r="B79" s="73">
        <v>12</v>
      </c>
      <c r="C79" s="73">
        <v>23</v>
      </c>
      <c r="D79" s="332">
        <v>16</v>
      </c>
      <c r="E79" s="332"/>
      <c r="G79" s="323" t="s">
        <v>1165</v>
      </c>
      <c r="H79" s="323"/>
      <c r="I79" s="323"/>
      <c r="J79" s="307" t="str">
        <f t="shared" si="3"/>
        <v xml:space="preserve">Prawn </v>
      </c>
      <c r="K79" s="307" t="str">
        <f t="shared" si="4"/>
        <v>Gammon</v>
      </c>
      <c r="L79" s="307" t="str">
        <f t="shared" si="5"/>
        <v>Bread &amp; Butter Pudding</v>
      </c>
    </row>
    <row r="80" spans="1:15" s="73" customFormat="1" x14ac:dyDescent="0.2">
      <c r="A80" s="73">
        <v>2</v>
      </c>
      <c r="B80" s="73">
        <v>14</v>
      </c>
      <c r="C80" s="73">
        <v>22</v>
      </c>
      <c r="D80" s="332">
        <v>16</v>
      </c>
      <c r="E80" s="332"/>
      <c r="G80" s="323"/>
      <c r="H80" s="323" t="s">
        <v>1641</v>
      </c>
      <c r="I80" s="323"/>
      <c r="J80" s="307" t="str">
        <f t="shared" si="3"/>
        <v>Melon</v>
      </c>
      <c r="K80" s="307" t="str">
        <f t="shared" si="4"/>
        <v>Sole</v>
      </c>
      <c r="L80" s="307" t="str">
        <f t="shared" si="5"/>
        <v>Profiteroles</v>
      </c>
      <c r="O80" s="74"/>
    </row>
    <row r="81" spans="1:15" s="73" customFormat="1" x14ac:dyDescent="0.2">
      <c r="A81" s="73">
        <v>2</v>
      </c>
      <c r="B81" s="73">
        <v>11</v>
      </c>
      <c r="C81" s="73">
        <v>21</v>
      </c>
      <c r="D81" s="332">
        <v>16</v>
      </c>
      <c r="E81" s="332"/>
      <c r="G81" s="323" t="s">
        <v>839</v>
      </c>
      <c r="H81" s="323"/>
      <c r="I81" s="323"/>
      <c r="J81" s="307" t="str">
        <f t="shared" si="3"/>
        <v>Melon</v>
      </c>
      <c r="K81" s="307" t="str">
        <f t="shared" si="4"/>
        <v>Roast Beef</v>
      </c>
      <c r="L81" s="307" t="str">
        <f t="shared" si="5"/>
        <v>Raspberry Pavlova</v>
      </c>
      <c r="O81" s="74"/>
    </row>
    <row r="82" spans="1:15" s="73" customFormat="1" x14ac:dyDescent="0.2">
      <c r="A82" s="73">
        <v>2</v>
      </c>
      <c r="B82" s="73">
        <v>11</v>
      </c>
      <c r="C82" s="73">
        <v>22</v>
      </c>
      <c r="D82" s="332">
        <v>16</v>
      </c>
      <c r="E82" s="332"/>
      <c r="G82" s="323"/>
      <c r="H82" s="323" t="s">
        <v>842</v>
      </c>
      <c r="I82" s="323"/>
      <c r="J82" s="307" t="str">
        <f t="shared" si="3"/>
        <v>Melon</v>
      </c>
      <c r="K82" s="307" t="str">
        <f t="shared" si="4"/>
        <v>Roast Beef</v>
      </c>
      <c r="L82" s="307" t="str">
        <f t="shared" si="5"/>
        <v>Profiteroles</v>
      </c>
      <c r="O82" s="74"/>
    </row>
    <row r="83" spans="1:15" s="73" customFormat="1" x14ac:dyDescent="0.2">
      <c r="A83" s="73">
        <v>1</v>
      </c>
      <c r="B83" s="73">
        <v>11</v>
      </c>
      <c r="C83" s="73">
        <v>21</v>
      </c>
      <c r="D83" s="332">
        <v>16</v>
      </c>
      <c r="E83" s="332"/>
      <c r="G83" s="323" t="s">
        <v>857</v>
      </c>
      <c r="H83" s="323"/>
      <c r="I83" s="323"/>
      <c r="J83" s="307" t="str">
        <f t="shared" si="3"/>
        <v>Minestrone Soup</v>
      </c>
      <c r="K83" s="307" t="str">
        <f t="shared" si="4"/>
        <v>Roast Beef</v>
      </c>
      <c r="L83" s="307" t="str">
        <f t="shared" si="5"/>
        <v>Raspberry Pavlova</v>
      </c>
      <c r="O83" s="74"/>
    </row>
    <row r="84" spans="1:15" s="73" customFormat="1" x14ac:dyDescent="0.2">
      <c r="A84" s="73">
        <v>2</v>
      </c>
      <c r="B84" s="73">
        <v>12</v>
      </c>
      <c r="C84" s="73">
        <v>21</v>
      </c>
      <c r="D84" s="332">
        <v>16</v>
      </c>
      <c r="E84" s="332"/>
      <c r="G84" s="323"/>
      <c r="H84" s="323" t="s">
        <v>858</v>
      </c>
      <c r="I84" s="323"/>
      <c r="J84" s="307" t="str">
        <f t="shared" si="3"/>
        <v>Melon</v>
      </c>
      <c r="K84" s="307" t="str">
        <f t="shared" si="4"/>
        <v>Gammon</v>
      </c>
      <c r="L84" s="307" t="str">
        <f t="shared" si="5"/>
        <v>Raspberry Pavlova</v>
      </c>
      <c r="O84" s="74"/>
    </row>
    <row r="85" spans="1:15" s="73" customFormat="1" x14ac:dyDescent="0.2">
      <c r="A85" s="73">
        <v>2</v>
      </c>
      <c r="B85" s="73">
        <v>12</v>
      </c>
      <c r="C85" s="73">
        <v>21</v>
      </c>
      <c r="D85" s="332">
        <v>8</v>
      </c>
      <c r="E85" s="332"/>
      <c r="G85" s="323"/>
      <c r="H85" s="323"/>
      <c r="I85" s="323" t="s">
        <v>1209</v>
      </c>
      <c r="J85" s="307" t="str">
        <f t="shared" si="3"/>
        <v>Melon</v>
      </c>
      <c r="K85" s="307" t="str">
        <f t="shared" si="4"/>
        <v>Gammon</v>
      </c>
      <c r="L85" s="307" t="str">
        <f t="shared" si="5"/>
        <v>Raspberry Pavlova</v>
      </c>
    </row>
    <row r="86" spans="1:15" s="73" customFormat="1" x14ac:dyDescent="0.2">
      <c r="A86" s="73">
        <v>3</v>
      </c>
      <c r="B86" s="73">
        <v>13</v>
      </c>
      <c r="C86" s="73">
        <v>24</v>
      </c>
      <c r="D86" s="332">
        <v>16</v>
      </c>
      <c r="E86" s="332"/>
      <c r="G86" s="323" t="s">
        <v>1646</v>
      </c>
      <c r="H86" s="323"/>
      <c r="I86" s="323"/>
      <c r="J86" s="307" t="str">
        <f t="shared" si="3"/>
        <v xml:space="preserve">Prawn </v>
      </c>
      <c r="K86" s="307" t="str">
        <f t="shared" si="4"/>
        <v>Coq au Vin</v>
      </c>
      <c r="L86" s="307" t="str">
        <f t="shared" si="5"/>
        <v>Cheese &amp; Biscuits</v>
      </c>
    </row>
    <row r="87" spans="1:15" s="73" customFormat="1" x14ac:dyDescent="0.2">
      <c r="A87" s="73">
        <v>2</v>
      </c>
      <c r="B87" s="73">
        <v>14</v>
      </c>
      <c r="C87" s="73">
        <v>22</v>
      </c>
      <c r="D87" s="332">
        <v>16</v>
      </c>
      <c r="E87" s="332"/>
      <c r="G87" s="323"/>
      <c r="H87" s="323" t="s">
        <v>1647</v>
      </c>
      <c r="I87" s="323"/>
      <c r="J87" s="307" t="str">
        <f t="shared" si="3"/>
        <v>Melon</v>
      </c>
      <c r="K87" s="307" t="str">
        <f t="shared" si="4"/>
        <v>Sole</v>
      </c>
      <c r="L87" s="307" t="str">
        <f t="shared" si="5"/>
        <v>Profiteroles</v>
      </c>
      <c r="O87" s="74"/>
    </row>
    <row r="88" spans="1:15" s="73" customFormat="1" x14ac:dyDescent="0.2">
      <c r="A88" s="73">
        <v>2</v>
      </c>
      <c r="B88" s="73">
        <v>14</v>
      </c>
      <c r="C88" s="73">
        <v>21</v>
      </c>
      <c r="D88" s="332">
        <v>16</v>
      </c>
      <c r="E88" s="332"/>
      <c r="G88" s="323"/>
      <c r="H88" s="323" t="s">
        <v>1648</v>
      </c>
      <c r="I88" s="323"/>
      <c r="J88" s="307" t="str">
        <f t="shared" si="3"/>
        <v>Melon</v>
      </c>
      <c r="K88" s="307" t="str">
        <f t="shared" si="4"/>
        <v>Sole</v>
      </c>
      <c r="L88" s="307" t="str">
        <f t="shared" si="5"/>
        <v>Raspberry Pavlova</v>
      </c>
    </row>
    <row r="89" spans="1:15" s="73" customFormat="1" x14ac:dyDescent="0.2">
      <c r="A89" s="73">
        <v>1</v>
      </c>
      <c r="B89" s="73">
        <v>11</v>
      </c>
      <c r="C89" s="73">
        <v>24</v>
      </c>
      <c r="D89" s="332">
        <v>16</v>
      </c>
      <c r="E89" s="332"/>
      <c r="G89" s="323" t="s">
        <v>1180</v>
      </c>
      <c r="H89" s="323"/>
      <c r="I89" s="323"/>
      <c r="J89" s="307" t="str">
        <f t="shared" si="3"/>
        <v>Minestrone Soup</v>
      </c>
      <c r="K89" s="307" t="str">
        <f t="shared" si="4"/>
        <v>Roast Beef</v>
      </c>
      <c r="L89" s="307" t="str">
        <f t="shared" si="5"/>
        <v>Cheese &amp; Biscuits</v>
      </c>
      <c r="O89" s="74"/>
    </row>
    <row r="90" spans="1:15" s="73" customFormat="1" x14ac:dyDescent="0.2">
      <c r="A90" s="73">
        <v>3</v>
      </c>
      <c r="B90" s="73">
        <v>11</v>
      </c>
      <c r="C90" s="73">
        <v>23</v>
      </c>
      <c r="D90" s="332">
        <v>16</v>
      </c>
      <c r="E90" s="332"/>
      <c r="G90" s="323"/>
      <c r="H90" s="323" t="s">
        <v>1181</v>
      </c>
      <c r="I90" s="323"/>
      <c r="J90" s="307" t="str">
        <f t="shared" si="3"/>
        <v xml:space="preserve">Prawn </v>
      </c>
      <c r="K90" s="307" t="str">
        <f t="shared" si="4"/>
        <v>Roast Beef</v>
      </c>
      <c r="L90" s="307" t="str">
        <f t="shared" si="5"/>
        <v>Bread &amp; Butter Pudding</v>
      </c>
      <c r="O90" s="74"/>
    </row>
    <row r="91" spans="1:15" s="73" customFormat="1" x14ac:dyDescent="0.2">
      <c r="A91" s="73">
        <v>3</v>
      </c>
      <c r="B91" s="73">
        <v>11</v>
      </c>
      <c r="C91" s="73">
        <v>24</v>
      </c>
      <c r="D91" s="332">
        <v>16</v>
      </c>
      <c r="E91" s="332"/>
      <c r="G91" s="323" t="s">
        <v>1650</v>
      </c>
      <c r="H91" s="323"/>
      <c r="I91" s="323"/>
      <c r="J91" s="307" t="str">
        <f t="shared" si="3"/>
        <v xml:space="preserve">Prawn </v>
      </c>
      <c r="K91" s="307" t="str">
        <f t="shared" si="4"/>
        <v>Roast Beef</v>
      </c>
      <c r="L91" s="307" t="str">
        <f t="shared" si="5"/>
        <v>Cheese &amp; Biscuits</v>
      </c>
    </row>
    <row r="92" spans="1:15" s="73" customFormat="1" x14ac:dyDescent="0.2">
      <c r="A92" s="73">
        <v>3</v>
      </c>
      <c r="B92" s="73">
        <v>13</v>
      </c>
      <c r="C92" s="73">
        <v>21</v>
      </c>
      <c r="D92" s="332">
        <v>16</v>
      </c>
      <c r="E92" s="332"/>
      <c r="G92" s="323"/>
      <c r="H92" s="323" t="s">
        <v>1651</v>
      </c>
      <c r="I92" s="323"/>
      <c r="J92" s="307" t="str">
        <f t="shared" si="3"/>
        <v xml:space="preserve">Prawn </v>
      </c>
      <c r="K92" s="307" t="str">
        <f t="shared" si="4"/>
        <v>Coq au Vin</v>
      </c>
      <c r="L92" s="307" t="str">
        <f t="shared" si="5"/>
        <v>Raspberry Pavlova</v>
      </c>
    </row>
    <row r="93" spans="1:15" s="73" customFormat="1" x14ac:dyDescent="0.2">
      <c r="A93" s="73">
        <v>3</v>
      </c>
      <c r="B93" s="73">
        <v>11</v>
      </c>
      <c r="C93" s="73">
        <v>21</v>
      </c>
      <c r="D93" s="332">
        <v>16</v>
      </c>
      <c r="E93" s="332"/>
      <c r="G93" s="323"/>
      <c r="H93" s="323" t="s">
        <v>1652</v>
      </c>
      <c r="I93" s="323"/>
      <c r="J93" s="307" t="str">
        <f t="shared" si="3"/>
        <v xml:space="preserve">Prawn </v>
      </c>
      <c r="K93" s="307" t="str">
        <f t="shared" si="4"/>
        <v>Roast Beef</v>
      </c>
      <c r="L93" s="307" t="str">
        <f t="shared" si="5"/>
        <v>Raspberry Pavlova</v>
      </c>
    </row>
    <row r="94" spans="1:15" s="73" customFormat="1" x14ac:dyDescent="0.2">
      <c r="A94" s="73">
        <v>2</v>
      </c>
      <c r="B94" s="73">
        <v>14</v>
      </c>
      <c r="C94" s="73">
        <v>21</v>
      </c>
      <c r="D94" s="332">
        <v>16</v>
      </c>
      <c r="E94" s="332"/>
      <c r="G94" s="323"/>
      <c r="H94" s="323" t="s">
        <v>1653</v>
      </c>
      <c r="I94" s="323"/>
      <c r="J94" s="307" t="str">
        <f t="shared" si="3"/>
        <v>Melon</v>
      </c>
      <c r="K94" s="307" t="str">
        <f t="shared" si="4"/>
        <v>Sole</v>
      </c>
      <c r="L94" s="307" t="str">
        <f t="shared" si="5"/>
        <v>Raspberry Pavlova</v>
      </c>
    </row>
    <row r="95" spans="1:15" s="73" customFormat="1" x14ac:dyDescent="0.2">
      <c r="A95" s="73">
        <v>3</v>
      </c>
      <c r="B95" s="73">
        <v>11</v>
      </c>
      <c r="C95" s="73">
        <v>23</v>
      </c>
      <c r="D95" s="332">
        <v>16</v>
      </c>
      <c r="E95" s="332"/>
      <c r="G95" s="323" t="s">
        <v>1604</v>
      </c>
      <c r="H95" s="323"/>
      <c r="I95" s="323"/>
      <c r="J95" s="307" t="str">
        <f t="shared" si="3"/>
        <v xml:space="preserve">Prawn </v>
      </c>
      <c r="K95" s="307" t="str">
        <f t="shared" si="4"/>
        <v>Roast Beef</v>
      </c>
      <c r="L95" s="307" t="str">
        <f t="shared" si="5"/>
        <v>Bread &amp; Butter Pudding</v>
      </c>
    </row>
    <row r="96" spans="1:15" s="73" customFormat="1" x14ac:dyDescent="0.2">
      <c r="A96" s="73">
        <v>2</v>
      </c>
      <c r="B96" s="73">
        <v>13</v>
      </c>
      <c r="C96" s="73">
        <v>24</v>
      </c>
      <c r="D96" s="332">
        <v>16</v>
      </c>
      <c r="E96" s="332"/>
      <c r="G96" s="323"/>
      <c r="H96" s="323" t="s">
        <v>1654</v>
      </c>
      <c r="I96" s="323"/>
      <c r="J96" s="307" t="str">
        <f t="shared" si="3"/>
        <v>Melon</v>
      </c>
      <c r="K96" s="307" t="str">
        <f t="shared" si="4"/>
        <v>Coq au Vin</v>
      </c>
      <c r="L96" s="307" t="str">
        <f t="shared" si="5"/>
        <v>Cheese &amp; Biscuits</v>
      </c>
      <c r="O96" s="74"/>
    </row>
    <row r="97" spans="1:15" s="73" customFormat="1" x14ac:dyDescent="0.2">
      <c r="A97" s="73">
        <v>1</v>
      </c>
      <c r="B97" s="73">
        <v>13</v>
      </c>
      <c r="C97" s="73">
        <v>21</v>
      </c>
      <c r="D97" s="332">
        <v>16</v>
      </c>
      <c r="E97" s="332"/>
      <c r="G97" s="323" t="s">
        <v>1217</v>
      </c>
      <c r="H97" s="323"/>
      <c r="I97" s="323"/>
      <c r="J97" s="307" t="str">
        <f t="shared" si="3"/>
        <v>Minestrone Soup</v>
      </c>
      <c r="K97" s="307" t="str">
        <f t="shared" si="4"/>
        <v>Coq au Vin</v>
      </c>
      <c r="L97" s="307" t="str">
        <f t="shared" si="5"/>
        <v>Raspberry Pavlova</v>
      </c>
    </row>
    <row r="98" spans="1:15" s="73" customFormat="1" x14ac:dyDescent="0.2">
      <c r="A98" s="73">
        <v>3</v>
      </c>
      <c r="B98" s="73">
        <v>13</v>
      </c>
      <c r="C98" s="73">
        <v>21</v>
      </c>
      <c r="D98" s="332">
        <v>16</v>
      </c>
      <c r="E98" s="332"/>
      <c r="G98" s="323"/>
      <c r="H98" s="323" t="s">
        <v>1220</v>
      </c>
      <c r="I98" s="323"/>
      <c r="J98" s="307" t="str">
        <f t="shared" si="3"/>
        <v xml:space="preserve">Prawn </v>
      </c>
      <c r="K98" s="307" t="str">
        <f t="shared" si="4"/>
        <v>Coq au Vin</v>
      </c>
      <c r="L98" s="307" t="str">
        <f t="shared" si="5"/>
        <v>Raspberry Pavlova</v>
      </c>
    </row>
    <row r="99" spans="1:15" s="73" customFormat="1" x14ac:dyDescent="0.2">
      <c r="A99" s="73">
        <v>2</v>
      </c>
      <c r="B99" s="73">
        <v>12</v>
      </c>
      <c r="C99" s="73">
        <v>22</v>
      </c>
      <c r="D99" s="332">
        <v>8</v>
      </c>
      <c r="E99" s="332"/>
      <c r="G99" s="323"/>
      <c r="H99" s="323"/>
      <c r="I99" s="323" t="s">
        <v>1218</v>
      </c>
      <c r="J99" s="307" t="str">
        <f t="shared" si="3"/>
        <v>Melon</v>
      </c>
      <c r="K99" s="307" t="str">
        <f t="shared" si="4"/>
        <v>Gammon</v>
      </c>
      <c r="L99" s="307" t="str">
        <f t="shared" si="5"/>
        <v>Profiteroles</v>
      </c>
    </row>
    <row r="100" spans="1:15" s="73" customFormat="1" x14ac:dyDescent="0.2">
      <c r="A100" s="73">
        <v>3</v>
      </c>
      <c r="B100" s="73">
        <v>11</v>
      </c>
      <c r="C100" s="73">
        <v>21</v>
      </c>
      <c r="D100" s="332">
        <v>16</v>
      </c>
      <c r="E100" s="332"/>
      <c r="G100" s="323" t="s">
        <v>1189</v>
      </c>
      <c r="H100" s="323"/>
      <c r="I100" s="323"/>
      <c r="J100" s="307" t="str">
        <f t="shared" si="3"/>
        <v xml:space="preserve">Prawn </v>
      </c>
      <c r="K100" s="307" t="str">
        <f t="shared" si="4"/>
        <v>Roast Beef</v>
      </c>
      <c r="L100" s="307" t="str">
        <f t="shared" si="5"/>
        <v>Raspberry Pavlova</v>
      </c>
    </row>
    <row r="101" spans="1:15" s="73" customFormat="1" x14ac:dyDescent="0.2">
      <c r="A101" s="73">
        <v>1</v>
      </c>
      <c r="B101" s="73">
        <v>11</v>
      </c>
      <c r="C101" s="73">
        <v>23</v>
      </c>
      <c r="D101" s="332">
        <v>16</v>
      </c>
      <c r="E101" s="332"/>
      <c r="G101" s="323" t="s">
        <v>1210</v>
      </c>
      <c r="H101" s="323"/>
      <c r="I101" s="323"/>
      <c r="J101" s="307" t="str">
        <f t="shared" si="3"/>
        <v>Minestrone Soup</v>
      </c>
      <c r="K101" s="307" t="str">
        <f t="shared" si="4"/>
        <v>Roast Beef</v>
      </c>
      <c r="L101" s="307" t="str">
        <f t="shared" si="5"/>
        <v>Bread &amp; Butter Pudding</v>
      </c>
    </row>
    <row r="102" spans="1:15" s="73" customFormat="1" x14ac:dyDescent="0.2">
      <c r="A102" s="73">
        <v>1</v>
      </c>
      <c r="B102" s="73">
        <v>14</v>
      </c>
      <c r="C102" s="73">
        <v>21</v>
      </c>
      <c r="D102" s="332">
        <v>16</v>
      </c>
      <c r="E102" s="332"/>
      <c r="G102" s="323"/>
      <c r="H102" s="323" t="s">
        <v>1661</v>
      </c>
      <c r="I102" s="323"/>
      <c r="J102" s="307" t="str">
        <f t="shared" si="3"/>
        <v>Minestrone Soup</v>
      </c>
      <c r="K102" s="307" t="str">
        <f t="shared" si="4"/>
        <v>Sole</v>
      </c>
      <c r="L102" s="307" t="str">
        <f t="shared" si="5"/>
        <v>Raspberry Pavlova</v>
      </c>
    </row>
    <row r="103" spans="1:15" s="73" customFormat="1" x14ac:dyDescent="0.2">
      <c r="D103" s="332"/>
      <c r="E103" s="332"/>
      <c r="G103" s="323"/>
      <c r="H103" s="323"/>
      <c r="I103" s="323"/>
      <c r="J103" s="307" t="str">
        <f t="shared" si="3"/>
        <v>-</v>
      </c>
      <c r="K103" s="307" t="str">
        <f t="shared" si="4"/>
        <v>-</v>
      </c>
      <c r="L103" s="307" t="str">
        <f t="shared" si="5"/>
        <v>-</v>
      </c>
      <c r="O103" s="74"/>
    </row>
    <row r="104" spans="1:15" s="73" customFormat="1" x14ac:dyDescent="0.2">
      <c r="D104" s="332"/>
      <c r="E104" s="332"/>
      <c r="G104" s="323"/>
      <c r="H104" s="323"/>
      <c r="I104" s="323"/>
      <c r="J104" s="307" t="str">
        <f t="shared" si="3"/>
        <v>-</v>
      </c>
      <c r="K104" s="307" t="str">
        <f t="shared" si="4"/>
        <v>-</v>
      </c>
      <c r="L104" s="307" t="str">
        <f t="shared" si="5"/>
        <v>-</v>
      </c>
      <c r="O104" s="74"/>
    </row>
    <row r="105" spans="1:15" s="73" customFormat="1" x14ac:dyDescent="0.2">
      <c r="D105" s="332"/>
      <c r="E105" s="332"/>
      <c r="G105" s="323" t="s">
        <v>1678</v>
      </c>
      <c r="H105" s="323"/>
      <c r="I105" s="323"/>
      <c r="J105" s="307" t="str">
        <f t="shared" si="3"/>
        <v>-</v>
      </c>
      <c r="K105" s="307" t="str">
        <f t="shared" si="4"/>
        <v>-</v>
      </c>
      <c r="L105" s="307" t="str">
        <f t="shared" si="5"/>
        <v>-</v>
      </c>
      <c r="O105" s="74"/>
    </row>
    <row r="106" spans="1:15" s="73" customFormat="1" x14ac:dyDescent="0.2">
      <c r="D106" s="74"/>
      <c r="E106" s="263"/>
      <c r="G106" s="323"/>
      <c r="H106" s="323"/>
      <c r="I106" s="323"/>
      <c r="J106" s="307" t="str">
        <f t="shared" si="3"/>
        <v>-</v>
      </c>
      <c r="K106" s="307" t="str">
        <f t="shared" si="4"/>
        <v>-</v>
      </c>
      <c r="L106" s="307" t="str">
        <f t="shared" si="5"/>
        <v>-</v>
      </c>
    </row>
    <row r="107" spans="1:15" s="73" customFormat="1" x14ac:dyDescent="0.2">
      <c r="D107" s="74"/>
      <c r="E107" s="263"/>
      <c r="G107" s="323"/>
      <c r="H107" s="323"/>
      <c r="I107" s="323"/>
      <c r="J107" s="307" t="str">
        <f t="shared" si="3"/>
        <v>-</v>
      </c>
      <c r="K107" s="307" t="str">
        <f t="shared" si="4"/>
        <v>-</v>
      </c>
      <c r="L107" s="307" t="str">
        <f t="shared" si="5"/>
        <v>-</v>
      </c>
      <c r="O107" s="74"/>
    </row>
    <row r="108" spans="1:15" s="73" customFormat="1" x14ac:dyDescent="0.2">
      <c r="D108" s="74"/>
      <c r="E108" s="74"/>
      <c r="G108" s="323"/>
      <c r="H108" s="323"/>
      <c r="I108" s="323"/>
      <c r="J108" s="307" t="str">
        <f t="shared" si="3"/>
        <v>-</v>
      </c>
      <c r="K108" s="307" t="str">
        <f t="shared" si="4"/>
        <v>-</v>
      </c>
      <c r="L108" s="307" t="str">
        <f t="shared" si="5"/>
        <v>-</v>
      </c>
      <c r="O108" s="74"/>
    </row>
    <row r="109" spans="1:15" s="73" customFormat="1" x14ac:dyDescent="0.2">
      <c r="D109" s="74"/>
      <c r="E109" s="74"/>
      <c r="G109" s="323"/>
      <c r="H109" s="323"/>
      <c r="I109" s="323"/>
      <c r="J109" s="307" t="str">
        <f t="shared" si="3"/>
        <v>-</v>
      </c>
      <c r="K109" s="307" t="str">
        <f t="shared" si="4"/>
        <v>-</v>
      </c>
      <c r="L109" s="307" t="str">
        <f t="shared" si="5"/>
        <v>-</v>
      </c>
    </row>
    <row r="110" spans="1:15" s="73" customFormat="1" x14ac:dyDescent="0.2">
      <c r="D110" s="74"/>
      <c r="E110" s="263"/>
      <c r="G110" s="323"/>
      <c r="H110" s="323"/>
      <c r="I110" s="323"/>
      <c r="J110" s="307" t="str">
        <f t="shared" si="3"/>
        <v>-</v>
      </c>
      <c r="K110" s="307" t="str">
        <f t="shared" si="4"/>
        <v>-</v>
      </c>
      <c r="L110" s="307" t="str">
        <f t="shared" si="5"/>
        <v>-</v>
      </c>
    </row>
    <row r="111" spans="1:15" s="73" customFormat="1" x14ac:dyDescent="0.2">
      <c r="D111" s="74"/>
      <c r="E111" s="263"/>
      <c r="G111" s="323"/>
      <c r="H111" s="323"/>
      <c r="I111" s="323"/>
      <c r="J111" s="307" t="str">
        <f t="shared" si="3"/>
        <v>-</v>
      </c>
      <c r="K111" s="307" t="str">
        <f t="shared" si="4"/>
        <v>-</v>
      </c>
      <c r="L111" s="307" t="str">
        <f t="shared" si="5"/>
        <v>-</v>
      </c>
    </row>
    <row r="112" spans="1:15" s="73" customFormat="1" x14ac:dyDescent="0.2">
      <c r="D112" s="74"/>
      <c r="E112" s="263"/>
      <c r="G112" s="323"/>
      <c r="H112" s="323"/>
      <c r="I112" s="323"/>
      <c r="J112" s="307" t="str">
        <f t="shared" si="3"/>
        <v>-</v>
      </c>
      <c r="K112" s="307" t="str">
        <f t="shared" si="4"/>
        <v>-</v>
      </c>
      <c r="L112" s="307" t="str">
        <f t="shared" si="5"/>
        <v>-</v>
      </c>
    </row>
    <row r="113" spans="4:15" s="73" customFormat="1" x14ac:dyDescent="0.2">
      <c r="D113" s="263"/>
      <c r="E113" s="263"/>
      <c r="G113" s="323"/>
      <c r="H113" s="323"/>
      <c r="I113" s="323"/>
      <c r="J113" s="307" t="str">
        <f t="shared" si="3"/>
        <v>-</v>
      </c>
      <c r="K113" s="307" t="str">
        <f t="shared" si="4"/>
        <v>-</v>
      </c>
      <c r="L113" s="307" t="str">
        <f t="shared" si="5"/>
        <v>-</v>
      </c>
      <c r="O113" s="74"/>
    </row>
    <row r="114" spans="4:15" s="73" customFormat="1" x14ac:dyDescent="0.2">
      <c r="D114" s="263"/>
      <c r="E114" s="263"/>
      <c r="G114" s="323"/>
      <c r="H114" s="323"/>
      <c r="I114" s="323"/>
      <c r="J114" s="307" t="str">
        <f t="shared" si="3"/>
        <v>-</v>
      </c>
      <c r="K114" s="307" t="str">
        <f t="shared" si="4"/>
        <v>-</v>
      </c>
      <c r="L114" s="307" t="str">
        <f t="shared" si="5"/>
        <v>-</v>
      </c>
      <c r="O114" s="74"/>
    </row>
    <row r="115" spans="4:15" s="73" customFormat="1" x14ac:dyDescent="0.2">
      <c r="D115" s="74"/>
      <c r="E115" s="263"/>
      <c r="G115" s="323"/>
      <c r="H115" s="323"/>
      <c r="I115" s="323"/>
      <c r="J115" s="307" t="str">
        <f t="shared" si="3"/>
        <v>-</v>
      </c>
      <c r="K115" s="307" t="str">
        <f t="shared" si="4"/>
        <v>-</v>
      </c>
      <c r="L115" s="307" t="str">
        <f t="shared" si="5"/>
        <v>-</v>
      </c>
    </row>
    <row r="116" spans="4:15" s="73" customFormat="1" x14ac:dyDescent="0.2">
      <c r="D116" s="74"/>
      <c r="E116" s="263"/>
      <c r="G116" s="323"/>
      <c r="H116" s="323"/>
      <c r="I116" s="323"/>
      <c r="J116" s="307" t="str">
        <f t="shared" si="3"/>
        <v>-</v>
      </c>
      <c r="K116" s="307" t="str">
        <f t="shared" si="4"/>
        <v>-</v>
      </c>
      <c r="L116" s="307" t="str">
        <f t="shared" si="5"/>
        <v>-</v>
      </c>
    </row>
    <row r="117" spans="4:15" s="73" customFormat="1" x14ac:dyDescent="0.2">
      <c r="D117" s="74"/>
      <c r="E117" s="263"/>
      <c r="G117" s="323"/>
      <c r="H117" s="323"/>
      <c r="I117" s="323"/>
      <c r="J117" s="307" t="str">
        <f t="shared" si="3"/>
        <v>-</v>
      </c>
      <c r="K117" s="307" t="str">
        <f t="shared" si="4"/>
        <v>-</v>
      </c>
      <c r="L117" s="307" t="str">
        <f t="shared" si="5"/>
        <v>-</v>
      </c>
    </row>
    <row r="118" spans="4:15" s="73" customFormat="1" x14ac:dyDescent="0.2">
      <c r="D118" s="74"/>
      <c r="E118" s="263"/>
      <c r="G118" s="323"/>
      <c r="H118" s="323"/>
      <c r="I118" s="323"/>
      <c r="J118" s="307" t="str">
        <f t="shared" si="3"/>
        <v>-</v>
      </c>
      <c r="K118" s="307" t="str">
        <f t="shared" si="4"/>
        <v>-</v>
      </c>
      <c r="L118" s="307" t="str">
        <f t="shared" si="5"/>
        <v>-</v>
      </c>
    </row>
    <row r="119" spans="4:15" s="73" customFormat="1" x14ac:dyDescent="0.2">
      <c r="D119" s="74"/>
      <c r="E119" s="263"/>
      <c r="G119" s="323"/>
      <c r="H119" s="323"/>
      <c r="I119" s="323"/>
      <c r="J119" s="307" t="str">
        <f t="shared" si="3"/>
        <v>-</v>
      </c>
      <c r="K119" s="307" t="str">
        <f t="shared" si="4"/>
        <v>-</v>
      </c>
      <c r="L119" s="307" t="str">
        <f t="shared" si="5"/>
        <v>-</v>
      </c>
    </row>
    <row r="120" spans="4:15" s="73" customFormat="1" x14ac:dyDescent="0.2">
      <c r="D120" s="74"/>
      <c r="E120" s="263"/>
      <c r="G120" s="323"/>
      <c r="H120" s="323"/>
      <c r="I120" s="323"/>
      <c r="J120" s="307" t="str">
        <f t="shared" si="3"/>
        <v>-</v>
      </c>
      <c r="K120" s="307" t="str">
        <f t="shared" si="4"/>
        <v>-</v>
      </c>
      <c r="L120" s="307" t="str">
        <f t="shared" si="5"/>
        <v>-</v>
      </c>
    </row>
    <row r="121" spans="4:15" s="73" customFormat="1" x14ac:dyDescent="0.2">
      <c r="D121" s="74"/>
      <c r="E121" s="263"/>
      <c r="G121" s="323"/>
      <c r="H121" s="323"/>
      <c r="I121" s="323"/>
      <c r="J121" s="307" t="str">
        <f t="shared" si="3"/>
        <v>-</v>
      </c>
      <c r="K121" s="307" t="str">
        <f t="shared" si="4"/>
        <v>-</v>
      </c>
      <c r="L121" s="307" t="str">
        <f t="shared" si="5"/>
        <v>-</v>
      </c>
    </row>
    <row r="122" spans="4:15" s="73" customFormat="1" x14ac:dyDescent="0.2">
      <c r="D122" s="74"/>
      <c r="E122" s="263"/>
      <c r="G122" s="323"/>
      <c r="H122" s="323"/>
      <c r="I122" s="323"/>
      <c r="J122" s="307" t="str">
        <f t="shared" si="3"/>
        <v>-</v>
      </c>
      <c r="K122" s="307" t="str">
        <f t="shared" si="4"/>
        <v>-</v>
      </c>
      <c r="L122" s="307" t="str">
        <f t="shared" si="5"/>
        <v>-</v>
      </c>
    </row>
    <row r="123" spans="4:15" s="73" customFormat="1" x14ac:dyDescent="0.2">
      <c r="D123" s="263"/>
      <c r="E123" s="263"/>
      <c r="G123" s="323"/>
      <c r="H123" s="323"/>
      <c r="I123" s="323"/>
      <c r="J123" s="307" t="str">
        <f t="shared" si="3"/>
        <v>-</v>
      </c>
      <c r="K123" s="307" t="str">
        <f t="shared" si="4"/>
        <v>-</v>
      </c>
      <c r="L123" s="307" t="str">
        <f t="shared" si="5"/>
        <v>-</v>
      </c>
    </row>
    <row r="124" spans="4:15" s="73" customFormat="1" x14ac:dyDescent="0.2">
      <c r="D124" s="74"/>
      <c r="E124" s="263"/>
      <c r="G124" s="323"/>
      <c r="H124" s="323"/>
      <c r="I124" s="323"/>
      <c r="J124" s="307" t="str">
        <f t="shared" si="3"/>
        <v>-</v>
      </c>
      <c r="K124" s="307" t="str">
        <f t="shared" si="4"/>
        <v>-</v>
      </c>
      <c r="L124" s="307" t="str">
        <f t="shared" si="5"/>
        <v>-</v>
      </c>
    </row>
    <row r="125" spans="4:15" s="73" customFormat="1" x14ac:dyDescent="0.2">
      <c r="D125" s="74"/>
      <c r="E125" s="263"/>
      <c r="G125" s="323"/>
      <c r="H125" s="323"/>
      <c r="I125" s="323"/>
      <c r="J125" s="307" t="str">
        <f t="shared" si="3"/>
        <v>-</v>
      </c>
      <c r="K125" s="307" t="str">
        <f t="shared" si="4"/>
        <v>-</v>
      </c>
      <c r="L125" s="307" t="str">
        <f t="shared" si="5"/>
        <v>-</v>
      </c>
    </row>
    <row r="126" spans="4:15" s="73" customFormat="1" x14ac:dyDescent="0.2">
      <c r="D126" s="74"/>
      <c r="E126" s="263"/>
      <c r="G126" s="323"/>
      <c r="H126" s="323"/>
      <c r="I126" s="323"/>
      <c r="J126" s="307" t="str">
        <f t="shared" si="3"/>
        <v>-</v>
      </c>
      <c r="K126" s="307" t="str">
        <f t="shared" si="4"/>
        <v>-</v>
      </c>
      <c r="L126" s="307" t="str">
        <f t="shared" si="5"/>
        <v>-</v>
      </c>
    </row>
    <row r="127" spans="4:15" s="73" customFormat="1" x14ac:dyDescent="0.2">
      <c r="D127" s="74"/>
      <c r="E127" s="263"/>
      <c r="G127" s="323"/>
      <c r="H127" s="323"/>
      <c r="I127" s="323"/>
      <c r="J127" s="307" t="str">
        <f t="shared" si="3"/>
        <v>-</v>
      </c>
      <c r="K127" s="307" t="str">
        <f t="shared" si="4"/>
        <v>-</v>
      </c>
      <c r="L127" s="307" t="str">
        <f t="shared" si="5"/>
        <v>-</v>
      </c>
    </row>
    <row r="128" spans="4:15" s="260" customFormat="1" x14ac:dyDescent="0.2">
      <c r="D128" s="261"/>
      <c r="E128" s="262"/>
      <c r="G128" s="324"/>
      <c r="H128" s="324"/>
      <c r="I128" s="324"/>
      <c r="J128" s="326" t="str">
        <f t="shared" si="3"/>
        <v>-</v>
      </c>
      <c r="K128" s="326" t="str">
        <f t="shared" si="4"/>
        <v>-</v>
      </c>
      <c r="L128" s="326" t="str">
        <f t="shared" si="5"/>
        <v>-</v>
      </c>
    </row>
    <row r="129" spans="1:13" x14ac:dyDescent="0.2">
      <c r="A129" s="68"/>
      <c r="B129" s="41"/>
      <c r="C129" s="41"/>
      <c r="D129" s="67"/>
      <c r="E129" s="76"/>
      <c r="G129" s="325"/>
      <c r="H129" s="325"/>
      <c r="I129" s="325"/>
      <c r="J129" s="327" t="str">
        <f t="shared" si="3"/>
        <v>-</v>
      </c>
      <c r="K129" s="73" t="str">
        <f t="shared" si="4"/>
        <v>-</v>
      </c>
      <c r="L129" s="307" t="str">
        <f t="shared" si="5"/>
        <v>-</v>
      </c>
      <c r="M129" s="73"/>
    </row>
    <row r="130" spans="1:13" x14ac:dyDescent="0.2">
      <c r="A130" s="68"/>
      <c r="B130" s="41"/>
      <c r="C130" s="41"/>
      <c r="D130" s="67"/>
      <c r="E130" s="76"/>
      <c r="G130" s="325"/>
      <c r="H130" s="325"/>
      <c r="I130" s="325"/>
      <c r="J130" s="327" t="str">
        <f t="shared" si="3"/>
        <v>-</v>
      </c>
      <c r="K130" s="307" t="str">
        <f t="shared" si="4"/>
        <v>-</v>
      </c>
      <c r="L130" s="307" t="str">
        <f t="shared" si="5"/>
        <v>-</v>
      </c>
      <c r="M130" s="73"/>
    </row>
    <row r="131" spans="1:13" x14ac:dyDescent="0.2">
      <c r="A131" s="68"/>
      <c r="B131" s="41"/>
      <c r="C131" s="41"/>
      <c r="D131" s="67"/>
      <c r="E131" s="76"/>
      <c r="G131" s="325"/>
      <c r="H131" s="325"/>
      <c r="I131" s="325"/>
      <c r="J131" s="327" t="str">
        <f t="shared" si="3"/>
        <v>-</v>
      </c>
      <c r="K131" s="307" t="str">
        <f t="shared" si="4"/>
        <v>-</v>
      </c>
      <c r="L131" s="307" t="str">
        <f t="shared" si="5"/>
        <v>-</v>
      </c>
      <c r="M131" s="73"/>
    </row>
    <row r="132" spans="1:13" x14ac:dyDescent="0.2">
      <c r="A132" s="68"/>
      <c r="B132" s="41"/>
      <c r="C132" s="41"/>
      <c r="D132" s="67"/>
      <c r="E132" s="76"/>
      <c r="G132" s="325"/>
      <c r="H132" s="325"/>
      <c r="I132" s="325"/>
      <c r="J132" s="327" t="str">
        <f t="shared" si="3"/>
        <v>-</v>
      </c>
      <c r="K132" s="307" t="str">
        <f t="shared" si="4"/>
        <v>-</v>
      </c>
      <c r="L132" s="307" t="str">
        <f t="shared" si="5"/>
        <v>-</v>
      </c>
      <c r="M132" s="73"/>
    </row>
    <row r="133" spans="1:13" x14ac:dyDescent="0.2">
      <c r="A133" s="68"/>
      <c r="B133" s="41"/>
      <c r="C133" s="41"/>
      <c r="D133" s="67"/>
      <c r="E133" s="76"/>
      <c r="G133" s="325"/>
      <c r="H133" s="325"/>
      <c r="I133" s="325"/>
      <c r="J133" s="327" t="str">
        <f t="shared" ref="J133:J196" si="6">IF(A133=1,$G$2,IF(A133=2,$G$3,IF(A133=3,$G$4,IF(A133=4,$G$5,IF(A133=5,$G$6,"-")))))</f>
        <v>-</v>
      </c>
      <c r="K133" s="307" t="str">
        <f t="shared" ref="K133:K196" si="7">IF(B133=11,$I$2,IF(B133=12,$I$3,IF(B133=13,$I$4,IF(B133=14,$I$5,IF(B133=15,$I$6,"-")))))</f>
        <v>-</v>
      </c>
      <c r="L133" s="307" t="str">
        <f t="shared" ref="L133:L186" si="8">IF(C133=21,$K$2,IF(C133=22,$K$3,IF(C133=23,$K$4,IF(C133=24,$K$5,IF(C133=25,$K$6,"-")))))</f>
        <v>-</v>
      </c>
      <c r="M133" s="73"/>
    </row>
    <row r="134" spans="1:13" x14ac:dyDescent="0.2">
      <c r="A134" s="68"/>
      <c r="B134" s="41"/>
      <c r="C134" s="41"/>
      <c r="D134" s="67"/>
      <c r="E134" s="76"/>
      <c r="G134" s="325"/>
      <c r="H134" s="325"/>
      <c r="I134" s="325"/>
      <c r="J134" s="327" t="str">
        <f t="shared" si="6"/>
        <v>-</v>
      </c>
      <c r="K134" s="307" t="str">
        <f t="shared" si="7"/>
        <v>-</v>
      </c>
      <c r="L134" s="307" t="str">
        <f t="shared" si="8"/>
        <v>-</v>
      </c>
      <c r="M134" s="73"/>
    </row>
    <row r="135" spans="1:13" x14ac:dyDescent="0.2">
      <c r="A135" s="68"/>
      <c r="B135" s="41"/>
      <c r="C135" s="41"/>
      <c r="D135" s="67"/>
      <c r="E135" s="76"/>
      <c r="G135" s="325"/>
      <c r="H135" s="325"/>
      <c r="I135" s="325"/>
      <c r="J135" s="327" t="str">
        <f t="shared" si="6"/>
        <v>-</v>
      </c>
      <c r="K135" s="307" t="str">
        <f t="shared" si="7"/>
        <v>-</v>
      </c>
      <c r="L135" s="307" t="str">
        <f t="shared" si="8"/>
        <v>-</v>
      </c>
      <c r="M135" s="73"/>
    </row>
    <row r="136" spans="1:13" x14ac:dyDescent="0.2">
      <c r="A136" s="68"/>
      <c r="B136" s="41"/>
      <c r="C136" s="41"/>
      <c r="D136" s="67"/>
      <c r="E136" s="76"/>
      <c r="G136" s="325"/>
      <c r="H136" s="325"/>
      <c r="I136" s="325"/>
      <c r="J136" s="327" t="str">
        <f t="shared" si="6"/>
        <v>-</v>
      </c>
      <c r="K136" s="307" t="str">
        <f t="shared" si="7"/>
        <v>-</v>
      </c>
      <c r="L136" s="307" t="str">
        <f t="shared" si="8"/>
        <v>-</v>
      </c>
      <c r="M136" s="73"/>
    </row>
    <row r="137" spans="1:13" x14ac:dyDescent="0.2">
      <c r="A137" s="68"/>
      <c r="B137" s="41"/>
      <c r="C137" s="41"/>
      <c r="D137" s="67"/>
      <c r="E137" s="76"/>
      <c r="G137" s="325"/>
      <c r="H137" s="325"/>
      <c r="I137" s="325"/>
      <c r="J137" s="327" t="str">
        <f t="shared" si="6"/>
        <v>-</v>
      </c>
      <c r="K137" s="307" t="str">
        <f t="shared" si="7"/>
        <v>-</v>
      </c>
      <c r="L137" s="307" t="str">
        <f t="shared" si="8"/>
        <v>-</v>
      </c>
      <c r="M137" s="73"/>
    </row>
    <row r="138" spans="1:13" x14ac:dyDescent="0.2">
      <c r="A138" s="68"/>
      <c r="B138" s="41"/>
      <c r="C138" s="41"/>
      <c r="D138" s="67"/>
      <c r="E138" s="76"/>
      <c r="J138" s="327" t="str">
        <f t="shared" si="6"/>
        <v>-</v>
      </c>
      <c r="K138" s="307" t="str">
        <f t="shared" si="7"/>
        <v>-</v>
      </c>
      <c r="L138" s="307" t="str">
        <f t="shared" si="8"/>
        <v>-</v>
      </c>
      <c r="M138" s="73"/>
    </row>
    <row r="139" spans="1:13" x14ac:dyDescent="0.2">
      <c r="A139" s="68"/>
      <c r="B139" s="41"/>
      <c r="C139" s="41"/>
      <c r="D139" s="67"/>
      <c r="E139" s="76"/>
      <c r="J139" s="327" t="str">
        <f t="shared" si="6"/>
        <v>-</v>
      </c>
      <c r="K139" s="307" t="str">
        <f t="shared" si="7"/>
        <v>-</v>
      </c>
      <c r="L139" s="307" t="str">
        <f t="shared" si="8"/>
        <v>-</v>
      </c>
      <c r="M139" s="73"/>
    </row>
    <row r="140" spans="1:13" x14ac:dyDescent="0.2">
      <c r="A140" s="68"/>
      <c r="B140" s="41"/>
      <c r="C140" s="41"/>
      <c r="D140" s="67"/>
      <c r="E140" s="76"/>
      <c r="J140" s="327" t="str">
        <f t="shared" si="6"/>
        <v>-</v>
      </c>
      <c r="K140" s="307" t="str">
        <f t="shared" si="7"/>
        <v>-</v>
      </c>
      <c r="L140" s="307" t="str">
        <f t="shared" si="8"/>
        <v>-</v>
      </c>
      <c r="M140" s="73"/>
    </row>
    <row r="141" spans="1:13" x14ac:dyDescent="0.2">
      <c r="A141" s="68"/>
      <c r="B141" s="41"/>
      <c r="C141" s="41"/>
      <c r="D141" s="67"/>
      <c r="E141" s="76"/>
      <c r="J141" s="327" t="str">
        <f t="shared" si="6"/>
        <v>-</v>
      </c>
      <c r="K141" s="307" t="str">
        <f t="shared" si="7"/>
        <v>-</v>
      </c>
      <c r="L141" s="307" t="str">
        <f t="shared" si="8"/>
        <v>-</v>
      </c>
      <c r="M141" s="73"/>
    </row>
    <row r="142" spans="1:13" x14ac:dyDescent="0.2">
      <c r="A142" s="68"/>
      <c r="B142" s="41"/>
      <c r="C142" s="41"/>
      <c r="D142" s="67"/>
      <c r="E142" s="76"/>
      <c r="J142" s="327" t="str">
        <f t="shared" si="6"/>
        <v>-</v>
      </c>
      <c r="K142" s="307" t="str">
        <f t="shared" si="7"/>
        <v>-</v>
      </c>
      <c r="L142" s="307" t="str">
        <f t="shared" si="8"/>
        <v>-</v>
      </c>
      <c r="M142" s="73"/>
    </row>
    <row r="143" spans="1:13" x14ac:dyDescent="0.2">
      <c r="A143" s="68"/>
      <c r="B143" s="41"/>
      <c r="C143" s="41"/>
      <c r="D143" s="67"/>
      <c r="E143" s="76"/>
      <c r="J143" s="70" t="str">
        <f t="shared" si="6"/>
        <v>-</v>
      </c>
      <c r="K143" s="73" t="str">
        <f t="shared" si="7"/>
        <v>-</v>
      </c>
      <c r="L143" s="73" t="str">
        <f t="shared" si="8"/>
        <v>-</v>
      </c>
      <c r="M143" s="73"/>
    </row>
    <row r="144" spans="1:13" x14ac:dyDescent="0.2">
      <c r="A144" s="68"/>
      <c r="B144" s="41"/>
      <c r="C144" s="41"/>
      <c r="D144" s="67"/>
      <c r="E144" s="76"/>
      <c r="J144" s="70" t="str">
        <f t="shared" si="6"/>
        <v>-</v>
      </c>
      <c r="K144" s="73" t="str">
        <f t="shared" si="7"/>
        <v>-</v>
      </c>
      <c r="L144" s="73" t="str">
        <f t="shared" si="8"/>
        <v>-</v>
      </c>
      <c r="M144" s="73"/>
    </row>
    <row r="145" spans="1:13" x14ac:dyDescent="0.2">
      <c r="A145" s="68"/>
      <c r="B145" s="41"/>
      <c r="C145" s="41"/>
      <c r="D145" s="67"/>
      <c r="E145" s="76"/>
      <c r="J145" s="70" t="str">
        <f t="shared" si="6"/>
        <v>-</v>
      </c>
      <c r="K145" s="73" t="str">
        <f t="shared" si="7"/>
        <v>-</v>
      </c>
      <c r="L145" s="73" t="str">
        <f t="shared" si="8"/>
        <v>-</v>
      </c>
      <c r="M145" s="73"/>
    </row>
    <row r="146" spans="1:13" x14ac:dyDescent="0.2">
      <c r="A146" s="68"/>
      <c r="B146" s="41"/>
      <c r="C146" s="41"/>
      <c r="D146" s="67"/>
      <c r="E146" s="76"/>
      <c r="J146" s="70" t="str">
        <f t="shared" si="6"/>
        <v>-</v>
      </c>
      <c r="K146" s="73" t="str">
        <f t="shared" si="7"/>
        <v>-</v>
      </c>
      <c r="L146" s="73" t="str">
        <f t="shared" si="8"/>
        <v>-</v>
      </c>
      <c r="M146" s="73"/>
    </row>
    <row r="147" spans="1:13" x14ac:dyDescent="0.2">
      <c r="A147" s="68"/>
      <c r="B147" s="41"/>
      <c r="C147" s="41"/>
      <c r="D147" s="67"/>
      <c r="E147" s="76"/>
      <c r="J147" s="70" t="str">
        <f t="shared" si="6"/>
        <v>-</v>
      </c>
      <c r="K147" s="73" t="str">
        <f t="shared" si="7"/>
        <v>-</v>
      </c>
      <c r="L147" s="73" t="str">
        <f t="shared" si="8"/>
        <v>-</v>
      </c>
      <c r="M147" s="73"/>
    </row>
    <row r="148" spans="1:13" x14ac:dyDescent="0.2">
      <c r="A148" s="68"/>
      <c r="J148" s="70" t="str">
        <f t="shared" si="6"/>
        <v>-</v>
      </c>
      <c r="K148" s="73" t="str">
        <f t="shared" si="7"/>
        <v>-</v>
      </c>
      <c r="L148" s="73" t="str">
        <f t="shared" si="8"/>
        <v>-</v>
      </c>
      <c r="M148" s="73"/>
    </row>
    <row r="149" spans="1:13" x14ac:dyDescent="0.2">
      <c r="A149" s="68"/>
      <c r="J149" s="70" t="str">
        <f t="shared" si="6"/>
        <v>-</v>
      </c>
      <c r="K149" s="73" t="str">
        <f t="shared" si="7"/>
        <v>-</v>
      </c>
      <c r="L149" s="73" t="str">
        <f t="shared" si="8"/>
        <v>-</v>
      </c>
      <c r="M149" s="73"/>
    </row>
    <row r="150" spans="1:13" x14ac:dyDescent="0.2">
      <c r="A150" s="68"/>
      <c r="J150" s="70" t="str">
        <f t="shared" si="6"/>
        <v>-</v>
      </c>
      <c r="K150" s="73" t="str">
        <f t="shared" si="7"/>
        <v>-</v>
      </c>
      <c r="L150" s="73" t="str">
        <f t="shared" si="8"/>
        <v>-</v>
      </c>
      <c r="M150" s="73"/>
    </row>
    <row r="151" spans="1:13" x14ac:dyDescent="0.2">
      <c r="A151" s="68"/>
      <c r="J151" s="70" t="str">
        <f t="shared" si="6"/>
        <v>-</v>
      </c>
      <c r="K151" s="73" t="str">
        <f t="shared" si="7"/>
        <v>-</v>
      </c>
      <c r="L151" s="73" t="str">
        <f t="shared" si="8"/>
        <v>-</v>
      </c>
      <c r="M151" s="73"/>
    </row>
    <row r="152" spans="1:13" x14ac:dyDescent="0.2">
      <c r="A152" s="68"/>
      <c r="J152" s="70" t="str">
        <f t="shared" si="6"/>
        <v>-</v>
      </c>
      <c r="K152" s="73" t="str">
        <f t="shared" si="7"/>
        <v>-</v>
      </c>
      <c r="L152" s="73" t="str">
        <f t="shared" si="8"/>
        <v>-</v>
      </c>
      <c r="M152" s="73"/>
    </row>
    <row r="153" spans="1:13" x14ac:dyDescent="0.2">
      <c r="A153" s="68"/>
      <c r="J153" s="70" t="str">
        <f t="shared" si="6"/>
        <v>-</v>
      </c>
      <c r="K153" s="73" t="str">
        <f t="shared" si="7"/>
        <v>-</v>
      </c>
      <c r="L153" s="73" t="str">
        <f t="shared" si="8"/>
        <v>-</v>
      </c>
      <c r="M153" s="73"/>
    </row>
    <row r="154" spans="1:13" x14ac:dyDescent="0.2">
      <c r="A154" s="68"/>
      <c r="J154" s="70" t="str">
        <f t="shared" si="6"/>
        <v>-</v>
      </c>
      <c r="K154" s="73" t="str">
        <f t="shared" si="7"/>
        <v>-</v>
      </c>
      <c r="L154" s="73" t="str">
        <f t="shared" si="8"/>
        <v>-</v>
      </c>
      <c r="M154" s="73"/>
    </row>
    <row r="155" spans="1:13" x14ac:dyDescent="0.2">
      <c r="A155" s="68"/>
      <c r="J155" s="70" t="str">
        <f t="shared" si="6"/>
        <v>-</v>
      </c>
      <c r="K155" s="73" t="str">
        <f t="shared" si="7"/>
        <v>-</v>
      </c>
      <c r="L155" s="73" t="str">
        <f t="shared" si="8"/>
        <v>-</v>
      </c>
      <c r="M155" s="73"/>
    </row>
    <row r="156" spans="1:13" x14ac:dyDescent="0.2">
      <c r="A156" s="68"/>
      <c r="J156" s="70" t="str">
        <f t="shared" si="6"/>
        <v>-</v>
      </c>
      <c r="K156" s="73" t="str">
        <f t="shared" si="7"/>
        <v>-</v>
      </c>
      <c r="L156" s="73" t="str">
        <f t="shared" si="8"/>
        <v>-</v>
      </c>
      <c r="M156" s="73"/>
    </row>
    <row r="157" spans="1:13" x14ac:dyDescent="0.2">
      <c r="A157" s="68"/>
      <c r="J157" s="70" t="str">
        <f t="shared" si="6"/>
        <v>-</v>
      </c>
      <c r="K157" s="73" t="str">
        <f t="shared" si="7"/>
        <v>-</v>
      </c>
      <c r="L157" s="73" t="str">
        <f t="shared" si="8"/>
        <v>-</v>
      </c>
      <c r="M157" s="73"/>
    </row>
    <row r="158" spans="1:13" x14ac:dyDescent="0.2">
      <c r="A158" s="68"/>
      <c r="J158" s="70" t="str">
        <f t="shared" si="6"/>
        <v>-</v>
      </c>
      <c r="K158" s="73" t="str">
        <f t="shared" si="7"/>
        <v>-</v>
      </c>
      <c r="L158" s="73" t="str">
        <f t="shared" si="8"/>
        <v>-</v>
      </c>
      <c r="M158" s="73"/>
    </row>
    <row r="159" spans="1:13" x14ac:dyDescent="0.2">
      <c r="A159" s="68"/>
      <c r="J159" s="70" t="str">
        <f t="shared" si="6"/>
        <v>-</v>
      </c>
      <c r="K159" s="73" t="str">
        <f t="shared" si="7"/>
        <v>-</v>
      </c>
      <c r="L159" s="73" t="str">
        <f t="shared" si="8"/>
        <v>-</v>
      </c>
      <c r="M159" s="73"/>
    </row>
    <row r="160" spans="1:13" x14ac:dyDescent="0.2">
      <c r="A160" s="68"/>
      <c r="J160" s="70" t="str">
        <f t="shared" si="6"/>
        <v>-</v>
      </c>
      <c r="K160" s="73" t="str">
        <f t="shared" si="7"/>
        <v>-</v>
      </c>
      <c r="L160" s="73" t="str">
        <f t="shared" si="8"/>
        <v>-</v>
      </c>
      <c r="M160" s="73"/>
    </row>
    <row r="161" spans="1:13" x14ac:dyDescent="0.2">
      <c r="A161" s="68"/>
      <c r="J161" s="70" t="str">
        <f t="shared" si="6"/>
        <v>-</v>
      </c>
      <c r="K161" s="73" t="str">
        <f t="shared" si="7"/>
        <v>-</v>
      </c>
      <c r="L161" s="73" t="str">
        <f t="shared" si="8"/>
        <v>-</v>
      </c>
      <c r="M161" s="73"/>
    </row>
    <row r="162" spans="1:13" x14ac:dyDescent="0.2">
      <c r="A162" s="68"/>
      <c r="J162" s="70" t="str">
        <f t="shared" si="6"/>
        <v>-</v>
      </c>
      <c r="K162" s="73" t="str">
        <f t="shared" si="7"/>
        <v>-</v>
      </c>
      <c r="L162" s="73" t="str">
        <f t="shared" si="8"/>
        <v>-</v>
      </c>
      <c r="M162" s="73"/>
    </row>
    <row r="163" spans="1:13" x14ac:dyDescent="0.2">
      <c r="A163" s="68"/>
      <c r="J163" s="70" t="str">
        <f t="shared" si="6"/>
        <v>-</v>
      </c>
      <c r="K163" s="73" t="str">
        <f t="shared" si="7"/>
        <v>-</v>
      </c>
      <c r="L163" s="73" t="str">
        <f t="shared" si="8"/>
        <v>-</v>
      </c>
      <c r="M163" s="73"/>
    </row>
    <row r="164" spans="1:13" x14ac:dyDescent="0.2">
      <c r="A164" s="68"/>
      <c r="J164" s="70" t="str">
        <f t="shared" si="6"/>
        <v>-</v>
      </c>
      <c r="K164" s="73" t="str">
        <f t="shared" si="7"/>
        <v>-</v>
      </c>
      <c r="L164" s="73" t="str">
        <f t="shared" si="8"/>
        <v>-</v>
      </c>
      <c r="M164" s="73"/>
    </row>
    <row r="165" spans="1:13" x14ac:dyDescent="0.2">
      <c r="A165" s="68"/>
      <c r="J165" s="70" t="str">
        <f t="shared" si="6"/>
        <v>-</v>
      </c>
      <c r="K165" s="73" t="str">
        <f t="shared" si="7"/>
        <v>-</v>
      </c>
      <c r="L165" s="73" t="str">
        <f t="shared" si="8"/>
        <v>-</v>
      </c>
      <c r="M165" s="73"/>
    </row>
    <row r="166" spans="1:13" x14ac:dyDescent="0.2">
      <c r="A166" s="68"/>
      <c r="J166" s="70" t="str">
        <f t="shared" si="6"/>
        <v>-</v>
      </c>
      <c r="K166" s="73" t="str">
        <f t="shared" si="7"/>
        <v>-</v>
      </c>
      <c r="L166" s="73" t="str">
        <f t="shared" si="8"/>
        <v>-</v>
      </c>
      <c r="M166" s="73"/>
    </row>
    <row r="167" spans="1:13" x14ac:dyDescent="0.2">
      <c r="A167" s="68"/>
      <c r="J167" s="70" t="str">
        <f t="shared" si="6"/>
        <v>-</v>
      </c>
      <c r="K167" s="73" t="str">
        <f t="shared" si="7"/>
        <v>-</v>
      </c>
      <c r="L167" s="73" t="str">
        <f t="shared" si="8"/>
        <v>-</v>
      </c>
      <c r="M167" s="73"/>
    </row>
    <row r="168" spans="1:13" x14ac:dyDescent="0.2">
      <c r="A168" s="68"/>
      <c r="J168" s="70" t="str">
        <f t="shared" si="6"/>
        <v>-</v>
      </c>
      <c r="K168" s="73" t="str">
        <f t="shared" si="7"/>
        <v>-</v>
      </c>
      <c r="L168" s="73" t="str">
        <f t="shared" si="8"/>
        <v>-</v>
      </c>
      <c r="M168" s="73"/>
    </row>
    <row r="169" spans="1:13" x14ac:dyDescent="0.2">
      <c r="A169" s="68"/>
      <c r="J169" s="70" t="str">
        <f t="shared" si="6"/>
        <v>-</v>
      </c>
      <c r="K169" s="73" t="str">
        <f t="shared" si="7"/>
        <v>-</v>
      </c>
      <c r="L169" s="73" t="str">
        <f t="shared" si="8"/>
        <v>-</v>
      </c>
      <c r="M169" s="73"/>
    </row>
    <row r="170" spans="1:13" x14ac:dyDescent="0.2">
      <c r="A170" s="68"/>
      <c r="J170" s="70" t="str">
        <f t="shared" si="6"/>
        <v>-</v>
      </c>
      <c r="K170" s="73" t="str">
        <f t="shared" si="7"/>
        <v>-</v>
      </c>
      <c r="L170" s="73" t="str">
        <f t="shared" si="8"/>
        <v>-</v>
      </c>
      <c r="M170" s="73"/>
    </row>
    <row r="171" spans="1:13" x14ac:dyDescent="0.2">
      <c r="A171" s="68"/>
      <c r="J171" s="70" t="str">
        <f t="shared" si="6"/>
        <v>-</v>
      </c>
      <c r="K171" s="73" t="str">
        <f t="shared" si="7"/>
        <v>-</v>
      </c>
      <c r="L171" s="73" t="str">
        <f t="shared" si="8"/>
        <v>-</v>
      </c>
      <c r="M171" s="73"/>
    </row>
    <row r="172" spans="1:13" x14ac:dyDescent="0.2">
      <c r="J172" s="70" t="str">
        <f t="shared" si="6"/>
        <v>-</v>
      </c>
      <c r="K172" s="73" t="str">
        <f t="shared" si="7"/>
        <v>-</v>
      </c>
      <c r="L172" s="73" t="str">
        <f t="shared" si="8"/>
        <v>-</v>
      </c>
      <c r="M172" s="73"/>
    </row>
    <row r="173" spans="1:13" x14ac:dyDescent="0.2">
      <c r="J173" s="70" t="str">
        <f t="shared" si="6"/>
        <v>-</v>
      </c>
      <c r="K173" s="73" t="str">
        <f t="shared" si="7"/>
        <v>-</v>
      </c>
      <c r="L173" s="73" t="str">
        <f t="shared" si="8"/>
        <v>-</v>
      </c>
      <c r="M173" s="73"/>
    </row>
    <row r="174" spans="1:13" x14ac:dyDescent="0.2">
      <c r="J174" s="70" t="str">
        <f t="shared" si="6"/>
        <v>-</v>
      </c>
      <c r="K174" s="73" t="str">
        <f t="shared" si="7"/>
        <v>-</v>
      </c>
      <c r="L174" s="73" t="str">
        <f t="shared" si="8"/>
        <v>-</v>
      </c>
      <c r="M174" s="73"/>
    </row>
    <row r="175" spans="1:13" x14ac:dyDescent="0.2">
      <c r="J175" s="70" t="str">
        <f t="shared" si="6"/>
        <v>-</v>
      </c>
      <c r="K175" s="73" t="str">
        <f t="shared" si="7"/>
        <v>-</v>
      </c>
      <c r="L175" s="73" t="str">
        <f t="shared" si="8"/>
        <v>-</v>
      </c>
      <c r="M175" s="73"/>
    </row>
    <row r="176" spans="1:13" x14ac:dyDescent="0.2">
      <c r="J176" s="70" t="str">
        <f t="shared" si="6"/>
        <v>-</v>
      </c>
      <c r="K176" s="73" t="str">
        <f t="shared" si="7"/>
        <v>-</v>
      </c>
      <c r="L176" s="73" t="str">
        <f t="shared" si="8"/>
        <v>-</v>
      </c>
      <c r="M176" s="73"/>
    </row>
    <row r="177" spans="10:13" x14ac:dyDescent="0.2">
      <c r="J177" s="70" t="str">
        <f t="shared" si="6"/>
        <v>-</v>
      </c>
      <c r="K177" s="73" t="str">
        <f t="shared" si="7"/>
        <v>-</v>
      </c>
      <c r="L177" s="73" t="str">
        <f t="shared" si="8"/>
        <v>-</v>
      </c>
      <c r="M177" s="73"/>
    </row>
    <row r="178" spans="10:13" x14ac:dyDescent="0.2">
      <c r="J178" s="70" t="str">
        <f t="shared" si="6"/>
        <v>-</v>
      </c>
      <c r="K178" s="73" t="str">
        <f t="shared" si="7"/>
        <v>-</v>
      </c>
      <c r="L178" s="73" t="str">
        <f t="shared" si="8"/>
        <v>-</v>
      </c>
      <c r="M178" s="73"/>
    </row>
    <row r="179" spans="10:13" x14ac:dyDescent="0.2">
      <c r="J179" s="70" t="str">
        <f t="shared" si="6"/>
        <v>-</v>
      </c>
      <c r="K179" s="73" t="str">
        <f t="shared" si="7"/>
        <v>-</v>
      </c>
      <c r="L179" s="73" t="str">
        <f t="shared" si="8"/>
        <v>-</v>
      </c>
      <c r="M179" s="73"/>
    </row>
    <row r="180" spans="10:13" x14ac:dyDescent="0.2">
      <c r="J180" s="70" t="str">
        <f t="shared" si="6"/>
        <v>-</v>
      </c>
      <c r="K180" s="73" t="str">
        <f t="shared" si="7"/>
        <v>-</v>
      </c>
      <c r="L180" s="73" t="str">
        <f t="shared" si="8"/>
        <v>-</v>
      </c>
      <c r="M180" s="73"/>
    </row>
    <row r="181" spans="10:13" x14ac:dyDescent="0.2">
      <c r="J181" s="70" t="str">
        <f t="shared" si="6"/>
        <v>-</v>
      </c>
      <c r="K181" s="73" t="str">
        <f t="shared" si="7"/>
        <v>-</v>
      </c>
      <c r="L181" s="73" t="str">
        <f t="shared" si="8"/>
        <v>-</v>
      </c>
      <c r="M181" s="73"/>
    </row>
    <row r="182" spans="10:13" x14ac:dyDescent="0.2">
      <c r="J182" s="70" t="str">
        <f t="shared" si="6"/>
        <v>-</v>
      </c>
      <c r="K182" s="73" t="str">
        <f t="shared" si="7"/>
        <v>-</v>
      </c>
      <c r="L182" s="73" t="str">
        <f t="shared" si="8"/>
        <v>-</v>
      </c>
      <c r="M182" s="73"/>
    </row>
    <row r="183" spans="10:13" x14ac:dyDescent="0.2">
      <c r="J183" s="70" t="str">
        <f t="shared" si="6"/>
        <v>-</v>
      </c>
      <c r="K183" s="73" t="str">
        <f t="shared" si="7"/>
        <v>-</v>
      </c>
      <c r="L183" s="73" t="str">
        <f t="shared" si="8"/>
        <v>-</v>
      </c>
      <c r="M183" s="73"/>
    </row>
    <row r="184" spans="10:13" x14ac:dyDescent="0.2">
      <c r="J184" s="70" t="str">
        <f t="shared" si="6"/>
        <v>-</v>
      </c>
      <c r="K184" s="73" t="str">
        <f t="shared" si="7"/>
        <v>-</v>
      </c>
      <c r="L184" s="73" t="str">
        <f t="shared" si="8"/>
        <v>-</v>
      </c>
      <c r="M184" s="73"/>
    </row>
    <row r="185" spans="10:13" x14ac:dyDescent="0.2">
      <c r="J185" s="70" t="str">
        <f t="shared" si="6"/>
        <v>-</v>
      </c>
      <c r="K185" s="73" t="str">
        <f t="shared" si="7"/>
        <v>-</v>
      </c>
      <c r="L185" s="73" t="str">
        <f t="shared" si="8"/>
        <v>-</v>
      </c>
      <c r="M185" s="73"/>
    </row>
    <row r="186" spans="10:13" x14ac:dyDescent="0.2">
      <c r="J186" s="70" t="str">
        <f t="shared" si="6"/>
        <v>-</v>
      </c>
      <c r="K186" s="73" t="str">
        <f t="shared" si="7"/>
        <v>-</v>
      </c>
      <c r="L186" s="73" t="str">
        <f t="shared" si="8"/>
        <v>-</v>
      </c>
      <c r="M186" s="73"/>
    </row>
    <row r="187" spans="10:13" x14ac:dyDescent="0.2">
      <c r="J187" s="70" t="str">
        <f t="shared" si="6"/>
        <v>-</v>
      </c>
      <c r="K187" s="73" t="str">
        <f t="shared" si="7"/>
        <v>-</v>
      </c>
      <c r="L187" s="73"/>
      <c r="M187" s="73"/>
    </row>
    <row r="188" spans="10:13" x14ac:dyDescent="0.2">
      <c r="J188" s="70" t="str">
        <f t="shared" si="6"/>
        <v>-</v>
      </c>
      <c r="K188" s="73" t="str">
        <f t="shared" si="7"/>
        <v>-</v>
      </c>
      <c r="L188" s="73"/>
      <c r="M188" s="73"/>
    </row>
    <row r="189" spans="10:13" x14ac:dyDescent="0.2">
      <c r="J189" s="70" t="str">
        <f t="shared" si="6"/>
        <v>-</v>
      </c>
      <c r="K189" s="73" t="str">
        <f t="shared" si="7"/>
        <v>-</v>
      </c>
      <c r="L189" s="73"/>
      <c r="M189" s="73"/>
    </row>
    <row r="190" spans="10:13" x14ac:dyDescent="0.2">
      <c r="J190" s="70" t="str">
        <f t="shared" si="6"/>
        <v>-</v>
      </c>
      <c r="K190" s="73" t="str">
        <f t="shared" si="7"/>
        <v>-</v>
      </c>
      <c r="L190" s="73"/>
      <c r="M190" s="73"/>
    </row>
    <row r="191" spans="10:13" x14ac:dyDescent="0.2">
      <c r="J191" s="70" t="str">
        <f t="shared" si="6"/>
        <v>-</v>
      </c>
      <c r="K191" s="73" t="str">
        <f t="shared" si="7"/>
        <v>-</v>
      </c>
      <c r="L191" s="73"/>
      <c r="M191" s="73"/>
    </row>
    <row r="192" spans="10:13" x14ac:dyDescent="0.2">
      <c r="J192" s="70" t="str">
        <f t="shared" si="6"/>
        <v>-</v>
      </c>
      <c r="K192" s="73" t="str">
        <f t="shared" si="7"/>
        <v>-</v>
      </c>
      <c r="L192" s="73"/>
      <c r="M192" s="73"/>
    </row>
    <row r="193" spans="10:13" x14ac:dyDescent="0.2">
      <c r="J193" s="70" t="str">
        <f t="shared" si="6"/>
        <v>-</v>
      </c>
      <c r="K193" s="73" t="str">
        <f t="shared" si="7"/>
        <v>-</v>
      </c>
      <c r="L193" s="73"/>
      <c r="M193" s="73"/>
    </row>
    <row r="194" spans="10:13" x14ac:dyDescent="0.2">
      <c r="J194" s="70" t="str">
        <f t="shared" si="6"/>
        <v>-</v>
      </c>
      <c r="K194" s="73" t="str">
        <f t="shared" si="7"/>
        <v>-</v>
      </c>
      <c r="L194" s="73"/>
      <c r="M194" s="73"/>
    </row>
    <row r="195" spans="10:13" x14ac:dyDescent="0.2">
      <c r="J195" s="70" t="str">
        <f t="shared" si="6"/>
        <v>-</v>
      </c>
      <c r="K195" s="73" t="str">
        <f t="shared" si="7"/>
        <v>-</v>
      </c>
      <c r="L195" s="73"/>
      <c r="M195" s="73"/>
    </row>
    <row r="196" spans="10:13" x14ac:dyDescent="0.2">
      <c r="J196" s="70" t="str">
        <f t="shared" si="6"/>
        <v>-</v>
      </c>
      <c r="K196" s="73" t="str">
        <f t="shared" si="7"/>
        <v>-</v>
      </c>
      <c r="L196" s="73"/>
      <c r="M196" s="73"/>
    </row>
    <row r="197" spans="10:13" x14ac:dyDescent="0.2">
      <c r="J197" s="70" t="str">
        <f t="shared" ref="J197:J246" si="9">IF(A197=1,$G$2,IF(A197=2,$G$3,IF(A197=3,$G$4,IF(A197=4,$G$5,IF(A197=5,$G$6,"-")))))</f>
        <v>-</v>
      </c>
      <c r="K197" s="73" t="str">
        <f t="shared" ref="K197:K228" si="10">IF(B197=11,$I$2,IF(B197=12,$I$3,IF(B197=13,$I$4,IF(B197=14,$I$5,IF(B197=15,$I$6,"-")))))</f>
        <v>-</v>
      </c>
      <c r="L197" s="73"/>
      <c r="M197" s="73"/>
    </row>
    <row r="198" spans="10:13" x14ac:dyDescent="0.2">
      <c r="J198" s="70" t="str">
        <f t="shared" si="9"/>
        <v>-</v>
      </c>
      <c r="K198" s="73" t="str">
        <f t="shared" si="10"/>
        <v>-</v>
      </c>
      <c r="L198" s="73"/>
      <c r="M198" s="73"/>
    </row>
    <row r="199" spans="10:13" x14ac:dyDescent="0.2">
      <c r="J199" s="70" t="str">
        <f t="shared" si="9"/>
        <v>-</v>
      </c>
      <c r="K199" s="73" t="str">
        <f t="shared" si="10"/>
        <v>-</v>
      </c>
      <c r="L199" s="73"/>
      <c r="M199" s="73"/>
    </row>
    <row r="200" spans="10:13" x14ac:dyDescent="0.2">
      <c r="J200" s="70" t="str">
        <f t="shared" si="9"/>
        <v>-</v>
      </c>
      <c r="K200" s="73" t="str">
        <f t="shared" si="10"/>
        <v>-</v>
      </c>
      <c r="L200" s="73"/>
      <c r="M200" s="73"/>
    </row>
    <row r="201" spans="10:13" x14ac:dyDescent="0.2">
      <c r="J201" s="70" t="str">
        <f t="shared" si="9"/>
        <v>-</v>
      </c>
      <c r="K201" s="73" t="str">
        <f t="shared" si="10"/>
        <v>-</v>
      </c>
      <c r="L201" s="73"/>
      <c r="M201" s="73"/>
    </row>
    <row r="202" spans="10:13" x14ac:dyDescent="0.2">
      <c r="J202" s="70" t="str">
        <f t="shared" si="9"/>
        <v>-</v>
      </c>
      <c r="K202" s="73" t="str">
        <f t="shared" si="10"/>
        <v>-</v>
      </c>
      <c r="L202" s="73"/>
      <c r="M202" s="73"/>
    </row>
    <row r="203" spans="10:13" x14ac:dyDescent="0.2">
      <c r="J203" s="70" t="str">
        <f t="shared" si="9"/>
        <v>-</v>
      </c>
      <c r="K203" s="73" t="str">
        <f t="shared" si="10"/>
        <v>-</v>
      </c>
      <c r="L203" s="73"/>
      <c r="M203" s="73"/>
    </row>
    <row r="204" spans="10:13" x14ac:dyDescent="0.2">
      <c r="J204" s="70" t="str">
        <f t="shared" si="9"/>
        <v>-</v>
      </c>
      <c r="K204" s="73" t="str">
        <f t="shared" si="10"/>
        <v>-</v>
      </c>
      <c r="L204" s="73"/>
      <c r="M204" s="73"/>
    </row>
    <row r="205" spans="10:13" x14ac:dyDescent="0.2">
      <c r="J205" s="70" t="str">
        <f t="shared" si="9"/>
        <v>-</v>
      </c>
      <c r="K205" s="73" t="str">
        <f t="shared" si="10"/>
        <v>-</v>
      </c>
      <c r="L205" s="73"/>
      <c r="M205" s="73"/>
    </row>
    <row r="206" spans="10:13" x14ac:dyDescent="0.2">
      <c r="J206" s="70" t="str">
        <f t="shared" si="9"/>
        <v>-</v>
      </c>
      <c r="K206" s="73" t="str">
        <f t="shared" si="10"/>
        <v>-</v>
      </c>
      <c r="L206" s="73"/>
      <c r="M206" s="73"/>
    </row>
    <row r="207" spans="10:13" x14ac:dyDescent="0.2">
      <c r="J207" s="70" t="str">
        <f t="shared" si="9"/>
        <v>-</v>
      </c>
      <c r="K207" s="73" t="str">
        <f t="shared" si="10"/>
        <v>-</v>
      </c>
      <c r="L207" s="73"/>
      <c r="M207" s="73"/>
    </row>
    <row r="208" spans="10:13" x14ac:dyDescent="0.2">
      <c r="J208" s="70" t="str">
        <f t="shared" si="9"/>
        <v>-</v>
      </c>
      <c r="K208" s="73" t="str">
        <f t="shared" si="10"/>
        <v>-</v>
      </c>
      <c r="L208" s="73"/>
      <c r="M208" s="73"/>
    </row>
    <row r="209" spans="10:13" x14ac:dyDescent="0.2">
      <c r="J209" s="70" t="str">
        <f t="shared" si="9"/>
        <v>-</v>
      </c>
      <c r="K209" s="73" t="str">
        <f t="shared" si="10"/>
        <v>-</v>
      </c>
      <c r="L209" s="73"/>
      <c r="M209" s="73"/>
    </row>
    <row r="210" spans="10:13" x14ac:dyDescent="0.2">
      <c r="J210" s="70" t="str">
        <f t="shared" si="9"/>
        <v>-</v>
      </c>
      <c r="K210" s="73" t="str">
        <f t="shared" si="10"/>
        <v>-</v>
      </c>
      <c r="L210" s="73"/>
      <c r="M210" s="73"/>
    </row>
    <row r="211" spans="10:13" x14ac:dyDescent="0.2">
      <c r="J211" s="70" t="str">
        <f t="shared" si="9"/>
        <v>-</v>
      </c>
      <c r="K211" s="73" t="str">
        <f t="shared" si="10"/>
        <v>-</v>
      </c>
      <c r="L211" s="73"/>
      <c r="M211" s="73"/>
    </row>
    <row r="212" spans="10:13" x14ac:dyDescent="0.2">
      <c r="J212" s="70" t="str">
        <f t="shared" si="9"/>
        <v>-</v>
      </c>
      <c r="K212" s="73" t="str">
        <f t="shared" si="10"/>
        <v>-</v>
      </c>
      <c r="L212" s="73"/>
      <c r="M212" s="73"/>
    </row>
    <row r="213" spans="10:13" x14ac:dyDescent="0.2">
      <c r="J213" s="70" t="str">
        <f t="shared" si="9"/>
        <v>-</v>
      </c>
      <c r="K213" s="73" t="str">
        <f t="shared" si="10"/>
        <v>-</v>
      </c>
      <c r="L213" s="73"/>
      <c r="M213" s="73"/>
    </row>
    <row r="214" spans="10:13" x14ac:dyDescent="0.2">
      <c r="J214" s="70" t="str">
        <f t="shared" si="9"/>
        <v>-</v>
      </c>
      <c r="K214" s="73" t="str">
        <f t="shared" si="10"/>
        <v>-</v>
      </c>
      <c r="L214" s="73"/>
      <c r="M214" s="73"/>
    </row>
    <row r="215" spans="10:13" x14ac:dyDescent="0.2">
      <c r="J215" s="70" t="str">
        <f t="shared" si="9"/>
        <v>-</v>
      </c>
      <c r="K215" s="73" t="str">
        <f t="shared" si="10"/>
        <v>-</v>
      </c>
      <c r="L215" s="73"/>
      <c r="M215" s="73"/>
    </row>
    <row r="216" spans="10:13" x14ac:dyDescent="0.2">
      <c r="J216" s="70" t="str">
        <f t="shared" si="9"/>
        <v>-</v>
      </c>
      <c r="K216" s="73" t="str">
        <f t="shared" si="10"/>
        <v>-</v>
      </c>
      <c r="L216" s="73"/>
      <c r="M216" s="73"/>
    </row>
    <row r="217" spans="10:13" x14ac:dyDescent="0.2">
      <c r="J217" s="70" t="str">
        <f t="shared" si="9"/>
        <v>-</v>
      </c>
      <c r="K217" s="73" t="str">
        <f t="shared" si="10"/>
        <v>-</v>
      </c>
      <c r="L217" s="73"/>
      <c r="M217" s="73"/>
    </row>
    <row r="218" spans="10:13" x14ac:dyDescent="0.2">
      <c r="J218" s="70" t="str">
        <f t="shared" si="9"/>
        <v>-</v>
      </c>
      <c r="K218" s="73" t="str">
        <f t="shared" si="10"/>
        <v>-</v>
      </c>
      <c r="L218" s="73"/>
      <c r="M218" s="73"/>
    </row>
    <row r="219" spans="10:13" x14ac:dyDescent="0.2">
      <c r="J219" s="70" t="str">
        <f t="shared" si="9"/>
        <v>-</v>
      </c>
      <c r="K219" s="73" t="str">
        <f t="shared" si="10"/>
        <v>-</v>
      </c>
      <c r="L219" s="73"/>
      <c r="M219" s="73"/>
    </row>
    <row r="220" spans="10:13" x14ac:dyDescent="0.2">
      <c r="J220" s="70" t="str">
        <f t="shared" si="9"/>
        <v>-</v>
      </c>
      <c r="K220" s="73" t="str">
        <f t="shared" si="10"/>
        <v>-</v>
      </c>
      <c r="L220" s="73"/>
      <c r="M220" s="73"/>
    </row>
    <row r="221" spans="10:13" x14ac:dyDescent="0.2">
      <c r="J221" s="70" t="str">
        <f t="shared" si="9"/>
        <v>-</v>
      </c>
      <c r="K221" s="73" t="str">
        <f t="shared" si="10"/>
        <v>-</v>
      </c>
      <c r="L221" s="73"/>
      <c r="M221" s="73"/>
    </row>
    <row r="222" spans="10:13" x14ac:dyDescent="0.2">
      <c r="J222" s="70" t="str">
        <f t="shared" si="9"/>
        <v>-</v>
      </c>
      <c r="K222" s="73" t="str">
        <f t="shared" si="10"/>
        <v>-</v>
      </c>
      <c r="L222" s="73"/>
      <c r="M222" s="73"/>
    </row>
    <row r="223" spans="10:13" x14ac:dyDescent="0.2">
      <c r="J223" s="70" t="str">
        <f t="shared" si="9"/>
        <v>-</v>
      </c>
      <c r="K223" s="73" t="str">
        <f t="shared" si="10"/>
        <v>-</v>
      </c>
      <c r="L223" s="73"/>
      <c r="M223" s="73"/>
    </row>
    <row r="224" spans="10:13" x14ac:dyDescent="0.2">
      <c r="J224" s="70" t="str">
        <f t="shared" si="9"/>
        <v>-</v>
      </c>
      <c r="K224" s="73" t="str">
        <f t="shared" si="10"/>
        <v>-</v>
      </c>
      <c r="L224" s="73"/>
      <c r="M224" s="73"/>
    </row>
    <row r="225" spans="10:13" x14ac:dyDescent="0.2">
      <c r="J225" s="70" t="str">
        <f t="shared" si="9"/>
        <v>-</v>
      </c>
      <c r="K225" s="73" t="str">
        <f t="shared" si="10"/>
        <v>-</v>
      </c>
      <c r="L225" s="73"/>
      <c r="M225" s="73"/>
    </row>
    <row r="226" spans="10:13" x14ac:dyDescent="0.2">
      <c r="J226" s="70" t="str">
        <f t="shared" si="9"/>
        <v>-</v>
      </c>
      <c r="K226" s="73" t="str">
        <f t="shared" si="10"/>
        <v>-</v>
      </c>
      <c r="L226" s="73"/>
      <c r="M226" s="73"/>
    </row>
    <row r="227" spans="10:13" x14ac:dyDescent="0.2">
      <c r="J227" s="70" t="str">
        <f t="shared" si="9"/>
        <v>-</v>
      </c>
      <c r="K227" s="73" t="str">
        <f t="shared" si="10"/>
        <v>-</v>
      </c>
      <c r="L227" s="73"/>
      <c r="M227" s="73"/>
    </row>
    <row r="228" spans="10:13" x14ac:dyDescent="0.2">
      <c r="J228" s="70" t="str">
        <f t="shared" si="9"/>
        <v>-</v>
      </c>
      <c r="K228" s="73" t="str">
        <f t="shared" si="10"/>
        <v>-</v>
      </c>
      <c r="L228" s="73"/>
      <c r="M228" s="73"/>
    </row>
    <row r="229" spans="10:13" x14ac:dyDescent="0.2">
      <c r="J229" s="70" t="str">
        <f t="shared" si="9"/>
        <v>-</v>
      </c>
      <c r="K229" s="73"/>
      <c r="L229" s="73"/>
      <c r="M229" s="73"/>
    </row>
    <row r="230" spans="10:13" x14ac:dyDescent="0.2">
      <c r="J230" s="70" t="str">
        <f t="shared" si="9"/>
        <v>-</v>
      </c>
      <c r="K230" s="73"/>
      <c r="L230" s="73"/>
      <c r="M230" s="73"/>
    </row>
    <row r="231" spans="10:13" x14ac:dyDescent="0.2">
      <c r="J231" s="70" t="str">
        <f t="shared" si="9"/>
        <v>-</v>
      </c>
      <c r="K231" s="73"/>
      <c r="L231" s="73"/>
      <c r="M231" s="73"/>
    </row>
    <row r="232" spans="10:13" x14ac:dyDescent="0.2">
      <c r="J232" s="70" t="str">
        <f t="shared" si="9"/>
        <v>-</v>
      </c>
      <c r="K232" s="73"/>
      <c r="L232" s="73"/>
      <c r="M232" s="73"/>
    </row>
    <row r="233" spans="10:13" x14ac:dyDescent="0.2">
      <c r="J233" s="70" t="str">
        <f t="shared" si="9"/>
        <v>-</v>
      </c>
      <c r="K233" s="73"/>
      <c r="L233" s="73"/>
      <c r="M233" s="73"/>
    </row>
    <row r="234" spans="10:13" x14ac:dyDescent="0.2">
      <c r="J234" s="70" t="str">
        <f t="shared" si="9"/>
        <v>-</v>
      </c>
      <c r="K234" s="73"/>
      <c r="L234" s="73"/>
      <c r="M234" s="73"/>
    </row>
    <row r="235" spans="10:13" x14ac:dyDescent="0.2">
      <c r="J235" s="70" t="str">
        <f t="shared" si="9"/>
        <v>-</v>
      </c>
      <c r="K235" s="73"/>
      <c r="L235" s="73"/>
      <c r="M235" s="73"/>
    </row>
    <row r="236" spans="10:13" x14ac:dyDescent="0.2">
      <c r="J236" s="70" t="str">
        <f t="shared" si="9"/>
        <v>-</v>
      </c>
      <c r="K236" s="73"/>
      <c r="L236" s="73"/>
      <c r="M236" s="73"/>
    </row>
    <row r="237" spans="10:13" x14ac:dyDescent="0.2">
      <c r="J237" s="70" t="str">
        <f t="shared" si="9"/>
        <v>-</v>
      </c>
      <c r="K237" s="73"/>
      <c r="L237" s="73"/>
      <c r="M237" s="73"/>
    </row>
    <row r="238" spans="10:13" x14ac:dyDescent="0.2">
      <c r="J238" s="70" t="str">
        <f t="shared" si="9"/>
        <v>-</v>
      </c>
      <c r="K238" s="73"/>
      <c r="L238" s="73"/>
      <c r="M238" s="73"/>
    </row>
    <row r="239" spans="10:13" x14ac:dyDescent="0.2">
      <c r="J239" s="70" t="str">
        <f t="shared" si="9"/>
        <v>-</v>
      </c>
      <c r="K239" s="73"/>
      <c r="L239" s="73"/>
      <c r="M239" s="73"/>
    </row>
    <row r="240" spans="10:13" x14ac:dyDescent="0.2">
      <c r="J240" s="70" t="str">
        <f t="shared" si="9"/>
        <v>-</v>
      </c>
      <c r="K240" s="73"/>
      <c r="L240" s="73"/>
      <c r="M240" s="73"/>
    </row>
    <row r="241" spans="10:13" x14ac:dyDescent="0.2">
      <c r="J241" s="70" t="str">
        <f t="shared" si="9"/>
        <v>-</v>
      </c>
      <c r="K241" s="73"/>
      <c r="L241" s="73"/>
      <c r="M241" s="73"/>
    </row>
    <row r="242" spans="10:13" x14ac:dyDescent="0.2">
      <c r="J242" s="70" t="str">
        <f t="shared" si="9"/>
        <v>-</v>
      </c>
      <c r="K242" s="73"/>
      <c r="L242" s="73"/>
      <c r="M242" s="73"/>
    </row>
    <row r="243" spans="10:13" x14ac:dyDescent="0.2">
      <c r="J243" s="70" t="str">
        <f t="shared" si="9"/>
        <v>-</v>
      </c>
      <c r="K243" s="73"/>
      <c r="L243" s="73"/>
      <c r="M243" s="73"/>
    </row>
    <row r="244" spans="10:13" x14ac:dyDescent="0.2">
      <c r="J244" s="70" t="str">
        <f t="shared" si="9"/>
        <v>-</v>
      </c>
      <c r="K244" s="73"/>
      <c r="L244" s="73"/>
      <c r="M244" s="73"/>
    </row>
    <row r="245" spans="10:13" x14ac:dyDescent="0.2">
      <c r="J245" s="70" t="str">
        <f t="shared" si="9"/>
        <v>-</v>
      </c>
      <c r="K245" s="73"/>
      <c r="L245" s="73"/>
      <c r="M245" s="73"/>
    </row>
    <row r="246" spans="10:13" x14ac:dyDescent="0.2">
      <c r="J246" s="70" t="str">
        <f t="shared" si="9"/>
        <v>-</v>
      </c>
      <c r="K246" s="73"/>
      <c r="L246" s="73"/>
      <c r="M246" s="73"/>
    </row>
    <row r="247" spans="10:13" x14ac:dyDescent="0.2">
      <c r="K247" s="73"/>
      <c r="L247" s="73"/>
      <c r="M247" s="73"/>
    </row>
    <row r="248" spans="10:13" x14ac:dyDescent="0.2">
      <c r="K248" s="73"/>
      <c r="L248" s="73"/>
      <c r="M248" s="73"/>
    </row>
    <row r="249" spans="10:13" x14ac:dyDescent="0.2">
      <c r="K249" s="73"/>
      <c r="L249" s="73"/>
      <c r="M249" s="73"/>
    </row>
    <row r="250" spans="10:13" x14ac:dyDescent="0.2">
      <c r="K250" s="73"/>
      <c r="L250" s="73"/>
      <c r="M250" s="73"/>
    </row>
    <row r="251" spans="10:13" x14ac:dyDescent="0.2">
      <c r="K251" s="73"/>
      <c r="L251" s="73"/>
      <c r="M251" s="73"/>
    </row>
    <row r="252" spans="10:13" x14ac:dyDescent="0.2">
      <c r="K252" s="73"/>
      <c r="L252" s="73"/>
      <c r="M252" s="73"/>
    </row>
    <row r="253" spans="10:13" x14ac:dyDescent="0.2">
      <c r="K253" s="73"/>
      <c r="L253" s="73"/>
      <c r="M253" s="73"/>
    </row>
    <row r="254" spans="10:13" x14ac:dyDescent="0.2">
      <c r="K254" s="73"/>
      <c r="L254" s="73"/>
      <c r="M254" s="73"/>
    </row>
    <row r="255" spans="10:13" x14ac:dyDescent="0.2">
      <c r="K255" s="73"/>
      <c r="L255" s="73"/>
      <c r="M255" s="73"/>
    </row>
    <row r="256" spans="10:13" x14ac:dyDescent="0.2">
      <c r="K256" s="73"/>
      <c r="L256" s="73"/>
      <c r="M256" s="73"/>
    </row>
    <row r="257" spans="11:13" x14ac:dyDescent="0.2">
      <c r="K257" s="73"/>
      <c r="L257" s="73"/>
      <c r="M257" s="73"/>
    </row>
    <row r="258" spans="11:13" x14ac:dyDescent="0.2">
      <c r="K258" s="73"/>
      <c r="L258" s="73"/>
      <c r="M258" s="73"/>
    </row>
    <row r="259" spans="11:13" x14ac:dyDescent="0.2">
      <c r="K259" s="73"/>
      <c r="L259" s="73"/>
      <c r="M259" s="73"/>
    </row>
    <row r="260" spans="11:13" x14ac:dyDescent="0.2">
      <c r="K260" s="73"/>
      <c r="L260" s="73"/>
      <c r="M260" s="73"/>
    </row>
    <row r="261" spans="11:13" x14ac:dyDescent="0.2">
      <c r="K261" s="73"/>
      <c r="L261" s="73"/>
      <c r="M261" s="73"/>
    </row>
    <row r="262" spans="11:13" x14ac:dyDescent="0.2">
      <c r="K262" s="73"/>
      <c r="L262" s="73"/>
      <c r="M262" s="73"/>
    </row>
    <row r="263" spans="11:13" x14ac:dyDescent="0.2">
      <c r="K263" s="73"/>
      <c r="L263" s="73"/>
      <c r="M263" s="73"/>
    </row>
    <row r="264" spans="11:13" x14ac:dyDescent="0.2">
      <c r="K264" s="73"/>
      <c r="L264" s="73"/>
      <c r="M264" s="73"/>
    </row>
    <row r="265" spans="11:13" x14ac:dyDescent="0.2">
      <c r="K265" s="73"/>
      <c r="L265" s="73"/>
      <c r="M265" s="73"/>
    </row>
    <row r="266" spans="11:13" x14ac:dyDescent="0.2">
      <c r="K266" s="73"/>
      <c r="L266" s="73"/>
      <c r="M266" s="73"/>
    </row>
    <row r="267" spans="11:13" x14ac:dyDescent="0.2">
      <c r="K267" s="73"/>
      <c r="L267" s="73"/>
      <c r="M267" s="73"/>
    </row>
    <row r="268" spans="11:13" x14ac:dyDescent="0.2">
      <c r="K268" s="73"/>
      <c r="L268" s="73"/>
      <c r="M268" s="73"/>
    </row>
    <row r="269" spans="11:13" x14ac:dyDescent="0.2">
      <c r="K269" s="73"/>
      <c r="L269" s="73"/>
      <c r="M269" s="73"/>
    </row>
    <row r="270" spans="11:13" x14ac:dyDescent="0.2">
      <c r="K270" s="73"/>
      <c r="L270" s="73"/>
      <c r="M270" s="73"/>
    </row>
    <row r="271" spans="11:13" x14ac:dyDescent="0.2">
      <c r="K271" s="73"/>
      <c r="L271" s="73"/>
      <c r="M271" s="73"/>
    </row>
    <row r="272" spans="11:13" x14ac:dyDescent="0.2">
      <c r="K272" s="73"/>
      <c r="L272" s="73"/>
      <c r="M272" s="73"/>
    </row>
    <row r="273" spans="11:13" x14ac:dyDescent="0.2">
      <c r="K273" s="73"/>
      <c r="L273" s="73"/>
      <c r="M273" s="73"/>
    </row>
    <row r="274" spans="11:13" x14ac:dyDescent="0.2">
      <c r="K274" s="73"/>
      <c r="L274" s="73"/>
      <c r="M274" s="73"/>
    </row>
    <row r="275" spans="11:13" x14ac:dyDescent="0.2">
      <c r="K275" s="73"/>
      <c r="L275" s="73"/>
      <c r="M275" s="73"/>
    </row>
    <row r="276" spans="11:13" x14ac:dyDescent="0.2">
      <c r="K276" s="73"/>
      <c r="L276" s="73"/>
      <c r="M276" s="73"/>
    </row>
    <row r="277" spans="11:13" x14ac:dyDescent="0.2">
      <c r="K277" s="73"/>
      <c r="L277" s="73"/>
      <c r="M277" s="73"/>
    </row>
    <row r="278" spans="11:13" x14ac:dyDescent="0.2">
      <c r="K278" s="73"/>
      <c r="L278" s="73"/>
      <c r="M278" s="73"/>
    </row>
    <row r="279" spans="11:13" x14ac:dyDescent="0.2">
      <c r="K279" s="73"/>
      <c r="L279" s="73"/>
      <c r="M279" s="73"/>
    </row>
    <row r="280" spans="11:13" x14ac:dyDescent="0.2">
      <c r="K280" s="73"/>
      <c r="L280" s="73"/>
      <c r="M280" s="73"/>
    </row>
    <row r="281" spans="11:13" x14ac:dyDescent="0.2">
      <c r="K281" s="73"/>
      <c r="L281" s="73"/>
      <c r="M281" s="73"/>
    </row>
    <row r="282" spans="11:13" x14ac:dyDescent="0.2">
      <c r="K282" s="73"/>
      <c r="L282" s="73"/>
      <c r="M282" s="73"/>
    </row>
    <row r="283" spans="11:13" x14ac:dyDescent="0.2">
      <c r="K283" s="73"/>
      <c r="L283" s="73"/>
      <c r="M283" s="73"/>
    </row>
    <row r="284" spans="11:13" x14ac:dyDescent="0.2">
      <c r="K284" s="73"/>
      <c r="L284" s="73"/>
      <c r="M284" s="73"/>
    </row>
    <row r="285" spans="11:13" x14ac:dyDescent="0.2">
      <c r="K285" s="73"/>
      <c r="L285" s="73"/>
      <c r="M285" s="73"/>
    </row>
    <row r="286" spans="11:13" x14ac:dyDescent="0.2">
      <c r="K286" s="73"/>
      <c r="L286" s="73"/>
      <c r="M286" s="73"/>
    </row>
    <row r="287" spans="11:13" x14ac:dyDescent="0.2">
      <c r="K287" s="73"/>
      <c r="L287" s="73"/>
      <c r="M287" s="73"/>
    </row>
    <row r="288" spans="11:13" x14ac:dyDescent="0.2">
      <c r="K288" s="73"/>
      <c r="L288" s="73"/>
      <c r="M288" s="73"/>
    </row>
    <row r="289" spans="11:13" x14ac:dyDescent="0.2">
      <c r="K289" s="73"/>
      <c r="L289" s="73"/>
      <c r="M289" s="73"/>
    </row>
    <row r="290" spans="11:13" x14ac:dyDescent="0.2">
      <c r="K290" s="73"/>
      <c r="L290" s="73"/>
      <c r="M290" s="73"/>
    </row>
    <row r="291" spans="11:13" x14ac:dyDescent="0.2">
      <c r="K291" s="73"/>
      <c r="L291" s="73"/>
      <c r="M291" s="73"/>
    </row>
    <row r="292" spans="11:13" x14ac:dyDescent="0.2">
      <c r="K292" s="73"/>
      <c r="L292" s="73"/>
      <c r="M292" s="73"/>
    </row>
    <row r="293" spans="11:13" x14ac:dyDescent="0.2">
      <c r="K293" s="73"/>
      <c r="L293" s="73"/>
      <c r="M293" s="73"/>
    </row>
    <row r="294" spans="11:13" x14ac:dyDescent="0.2">
      <c r="K294" s="73"/>
      <c r="L294" s="73"/>
      <c r="M294" s="73"/>
    </row>
    <row r="295" spans="11:13" x14ac:dyDescent="0.2">
      <c r="K295" s="73"/>
      <c r="L295" s="73"/>
      <c r="M295" s="73"/>
    </row>
    <row r="296" spans="11:13" x14ac:dyDescent="0.2">
      <c r="K296" s="73"/>
      <c r="L296" s="73"/>
      <c r="M296" s="73"/>
    </row>
    <row r="297" spans="11:13" x14ac:dyDescent="0.2">
      <c r="K297" s="73"/>
      <c r="L297" s="73"/>
      <c r="M297" s="73"/>
    </row>
    <row r="298" spans="11:13" x14ac:dyDescent="0.2">
      <c r="K298" s="73"/>
      <c r="L298" s="73"/>
      <c r="M298" s="73"/>
    </row>
    <row r="299" spans="11:13" x14ac:dyDescent="0.2">
      <c r="K299" s="73"/>
      <c r="L299" s="73"/>
      <c r="M299" s="73"/>
    </row>
    <row r="300" spans="11:13" x14ac:dyDescent="0.2">
      <c r="K300" s="73"/>
      <c r="L300" s="73"/>
      <c r="M300" s="73"/>
    </row>
    <row r="301" spans="11:13" x14ac:dyDescent="0.2">
      <c r="K301" s="73"/>
      <c r="L301" s="73"/>
      <c r="M301" s="73"/>
    </row>
    <row r="302" spans="11:13" x14ac:dyDescent="0.2">
      <c r="K302" s="73"/>
      <c r="L302" s="73"/>
      <c r="M302" s="73"/>
    </row>
    <row r="303" spans="11:13" x14ac:dyDescent="0.2">
      <c r="K303" s="73"/>
      <c r="L303" s="73"/>
      <c r="M303" s="73"/>
    </row>
    <row r="304" spans="11:13" x14ac:dyDescent="0.2">
      <c r="K304" s="73"/>
      <c r="L304" s="73"/>
      <c r="M304" s="73"/>
    </row>
    <row r="305" spans="11:13" x14ac:dyDescent="0.2">
      <c r="K305" s="73"/>
      <c r="L305" s="73"/>
      <c r="M305" s="73"/>
    </row>
    <row r="306" spans="11:13" x14ac:dyDescent="0.2">
      <c r="K306" s="73"/>
      <c r="L306" s="73"/>
      <c r="M306" s="73"/>
    </row>
    <row r="307" spans="11:13" x14ac:dyDescent="0.2">
      <c r="K307" s="73"/>
      <c r="L307" s="73"/>
      <c r="M307" s="73"/>
    </row>
    <row r="308" spans="11:13" x14ac:dyDescent="0.2">
      <c r="K308" s="73"/>
      <c r="L308" s="73"/>
      <c r="M308" s="73"/>
    </row>
    <row r="309" spans="11:13" x14ac:dyDescent="0.2">
      <c r="K309" s="73"/>
      <c r="L309" s="73"/>
      <c r="M309" s="73"/>
    </row>
    <row r="310" spans="11:13" x14ac:dyDescent="0.2">
      <c r="K310" s="73"/>
      <c r="L310" s="73"/>
      <c r="M310" s="73"/>
    </row>
    <row r="311" spans="11:13" x14ac:dyDescent="0.2">
      <c r="K311" s="73"/>
      <c r="L311" s="73"/>
      <c r="M311" s="73"/>
    </row>
    <row r="312" spans="11:13" x14ac:dyDescent="0.2">
      <c r="K312" s="73"/>
      <c r="L312" s="73"/>
      <c r="M312" s="73"/>
    </row>
    <row r="313" spans="11:13" x14ac:dyDescent="0.2">
      <c r="K313" s="73"/>
      <c r="L313" s="73"/>
      <c r="M313" s="73"/>
    </row>
    <row r="314" spans="11:13" x14ac:dyDescent="0.2">
      <c r="K314" s="73"/>
      <c r="L314" s="73"/>
      <c r="M314" s="73"/>
    </row>
    <row r="315" spans="11:13" x14ac:dyDescent="0.2">
      <c r="K315" s="73"/>
      <c r="L315" s="73"/>
      <c r="M315" s="73"/>
    </row>
    <row r="316" spans="11:13" x14ac:dyDescent="0.2">
      <c r="K316" s="73"/>
      <c r="L316" s="73"/>
      <c r="M316" s="73"/>
    </row>
    <row r="317" spans="11:13" x14ac:dyDescent="0.2">
      <c r="K317" s="73"/>
      <c r="L317" s="73"/>
      <c r="M317" s="73"/>
    </row>
    <row r="318" spans="11:13" x14ac:dyDescent="0.2">
      <c r="K318" s="73"/>
      <c r="L318" s="73"/>
      <c r="M318" s="73"/>
    </row>
    <row r="319" spans="11:13" x14ac:dyDescent="0.2">
      <c r="K319" s="73"/>
      <c r="L319" s="73"/>
      <c r="M319" s="73"/>
    </row>
    <row r="320" spans="11:13" x14ac:dyDescent="0.2">
      <c r="K320" s="73"/>
      <c r="L320" s="73"/>
      <c r="M320" s="73"/>
    </row>
    <row r="321" spans="11:13" x14ac:dyDescent="0.2">
      <c r="K321" s="73"/>
      <c r="L321" s="73"/>
      <c r="M321" s="73"/>
    </row>
    <row r="322" spans="11:13" x14ac:dyDescent="0.2">
      <c r="K322" s="73"/>
      <c r="L322" s="73"/>
      <c r="M322" s="73"/>
    </row>
    <row r="323" spans="11:13" x14ac:dyDescent="0.2">
      <c r="K323" s="73"/>
      <c r="L323" s="73"/>
      <c r="M323" s="73"/>
    </row>
    <row r="324" spans="11:13" x14ac:dyDescent="0.2">
      <c r="K324" s="73"/>
      <c r="L324" s="73"/>
      <c r="M324" s="73"/>
    </row>
    <row r="325" spans="11:13" x14ac:dyDescent="0.2">
      <c r="K325" s="73"/>
      <c r="L325" s="73"/>
      <c r="M325" s="73"/>
    </row>
    <row r="326" spans="11:13" x14ac:dyDescent="0.2">
      <c r="K326" s="73"/>
      <c r="L326" s="73"/>
      <c r="M326" s="73"/>
    </row>
    <row r="327" spans="11:13" x14ac:dyDescent="0.2">
      <c r="K327" s="73"/>
      <c r="L327" s="73"/>
      <c r="M327" s="73"/>
    </row>
    <row r="328" spans="11:13" x14ac:dyDescent="0.2">
      <c r="K328" s="73"/>
      <c r="L328" s="73"/>
      <c r="M328" s="73"/>
    </row>
    <row r="329" spans="11:13" x14ac:dyDescent="0.2">
      <c r="K329" s="73"/>
      <c r="L329" s="73"/>
      <c r="M329" s="73"/>
    </row>
    <row r="330" spans="11:13" x14ac:dyDescent="0.2">
      <c r="K330" s="73"/>
      <c r="L330" s="73"/>
      <c r="M330" s="73"/>
    </row>
    <row r="331" spans="11:13" x14ac:dyDescent="0.2">
      <c r="K331" s="73"/>
      <c r="L331" s="73"/>
      <c r="M331" s="73"/>
    </row>
    <row r="332" spans="11:13" x14ac:dyDescent="0.2">
      <c r="K332" s="73"/>
      <c r="L332" s="73"/>
      <c r="M332" s="73"/>
    </row>
    <row r="333" spans="11:13" x14ac:dyDescent="0.2">
      <c r="K333" s="73"/>
      <c r="L333" s="73"/>
      <c r="M333" s="73"/>
    </row>
    <row r="334" spans="11:13" x14ac:dyDescent="0.2">
      <c r="K334" s="73"/>
      <c r="L334" s="73"/>
      <c r="M334" s="73"/>
    </row>
    <row r="335" spans="11:13" x14ac:dyDescent="0.2">
      <c r="K335" s="73"/>
      <c r="L335" s="73"/>
      <c r="M335" s="73"/>
    </row>
    <row r="336" spans="11:13" x14ac:dyDescent="0.2">
      <c r="K336" s="73"/>
      <c r="L336" s="73"/>
      <c r="M336" s="73"/>
    </row>
    <row r="337" spans="11:13" x14ac:dyDescent="0.2">
      <c r="K337" s="73"/>
      <c r="L337" s="73"/>
      <c r="M337" s="73"/>
    </row>
    <row r="338" spans="11:13" x14ac:dyDescent="0.2">
      <c r="K338" s="73"/>
      <c r="L338" s="73"/>
      <c r="M338" s="73"/>
    </row>
    <row r="339" spans="11:13" x14ac:dyDescent="0.2">
      <c r="K339" s="73"/>
      <c r="L339" s="73"/>
      <c r="M339" s="73"/>
    </row>
    <row r="340" spans="11:13" x14ac:dyDescent="0.2">
      <c r="K340" s="73"/>
      <c r="L340" s="73"/>
      <c r="M340" s="73"/>
    </row>
    <row r="341" spans="11:13" x14ac:dyDescent="0.2">
      <c r="K341" s="73"/>
      <c r="L341" s="73"/>
      <c r="M341" s="73"/>
    </row>
    <row r="342" spans="11:13" x14ac:dyDescent="0.2">
      <c r="K342" s="73"/>
      <c r="L342" s="73"/>
      <c r="M342" s="73"/>
    </row>
    <row r="343" spans="11:13" x14ac:dyDescent="0.2">
      <c r="K343" s="73"/>
      <c r="L343" s="73"/>
      <c r="M343" s="73"/>
    </row>
    <row r="344" spans="11:13" x14ac:dyDescent="0.2">
      <c r="K344" s="73"/>
      <c r="L344" s="73"/>
      <c r="M344" s="73"/>
    </row>
    <row r="345" spans="11:13" x14ac:dyDescent="0.2">
      <c r="K345" s="73"/>
      <c r="L345" s="73"/>
      <c r="M345" s="73"/>
    </row>
    <row r="346" spans="11:13" x14ac:dyDescent="0.2">
      <c r="K346" s="73"/>
      <c r="L346" s="73"/>
      <c r="M346" s="73"/>
    </row>
    <row r="347" spans="11:13" x14ac:dyDescent="0.2">
      <c r="K347" s="73"/>
      <c r="L347" s="73"/>
      <c r="M347" s="73"/>
    </row>
    <row r="348" spans="11:13" x14ac:dyDescent="0.2">
      <c r="K348" s="73"/>
      <c r="L348" s="73"/>
      <c r="M348" s="73"/>
    </row>
    <row r="349" spans="11:13" x14ac:dyDescent="0.2">
      <c r="K349" s="73"/>
      <c r="L349" s="73"/>
      <c r="M349" s="73"/>
    </row>
    <row r="350" spans="11:13" x14ac:dyDescent="0.2">
      <c r="K350" s="73"/>
      <c r="L350" s="73"/>
      <c r="M350" s="73"/>
    </row>
    <row r="351" spans="11:13" x14ac:dyDescent="0.2">
      <c r="K351" s="73"/>
      <c r="L351" s="73"/>
      <c r="M351" s="73"/>
    </row>
    <row r="352" spans="11:13" x14ac:dyDescent="0.2">
      <c r="K352" s="73"/>
      <c r="L352" s="73"/>
      <c r="M352" s="73"/>
    </row>
    <row r="353" spans="11:13" x14ac:dyDescent="0.2">
      <c r="K353" s="73"/>
      <c r="L353" s="73"/>
      <c r="M353" s="73"/>
    </row>
    <row r="354" spans="11:13" x14ac:dyDescent="0.2">
      <c r="K354" s="73"/>
      <c r="L354" s="73"/>
      <c r="M354" s="73"/>
    </row>
    <row r="355" spans="11:13" x14ac:dyDescent="0.2">
      <c r="K355" s="73"/>
      <c r="L355" s="73"/>
      <c r="M355" s="73"/>
    </row>
    <row r="356" spans="11:13" x14ac:dyDescent="0.2">
      <c r="K356" s="73"/>
      <c r="L356" s="73"/>
      <c r="M356" s="73"/>
    </row>
    <row r="357" spans="11:13" x14ac:dyDescent="0.2">
      <c r="K357" s="73"/>
      <c r="L357" s="73"/>
      <c r="M357" s="73"/>
    </row>
    <row r="358" spans="11:13" x14ac:dyDescent="0.2">
      <c r="K358" s="73"/>
      <c r="L358" s="73"/>
      <c r="M358" s="73"/>
    </row>
    <row r="359" spans="11:13" x14ac:dyDescent="0.2">
      <c r="K359" s="73"/>
      <c r="L359" s="73"/>
      <c r="M359" s="73"/>
    </row>
    <row r="360" spans="11:13" x14ac:dyDescent="0.2">
      <c r="K360" s="73"/>
      <c r="L360" s="73"/>
      <c r="M360" s="73"/>
    </row>
    <row r="361" spans="11:13" x14ac:dyDescent="0.2">
      <c r="K361" s="73"/>
      <c r="L361" s="73"/>
      <c r="M361" s="73"/>
    </row>
    <row r="362" spans="11:13" x14ac:dyDescent="0.2">
      <c r="K362" s="73"/>
      <c r="L362" s="73"/>
      <c r="M362" s="73"/>
    </row>
    <row r="363" spans="11:13" x14ac:dyDescent="0.2">
      <c r="K363" s="73"/>
      <c r="L363" s="73"/>
      <c r="M363" s="73"/>
    </row>
    <row r="364" spans="11:13" x14ac:dyDescent="0.2">
      <c r="K364" s="73"/>
      <c r="L364" s="73"/>
      <c r="M364" s="73"/>
    </row>
    <row r="365" spans="11:13" x14ac:dyDescent="0.2">
      <c r="K365" s="73"/>
      <c r="L365" s="73"/>
      <c r="M365" s="73"/>
    </row>
    <row r="366" spans="11:13" x14ac:dyDescent="0.2">
      <c r="K366" s="73"/>
      <c r="L366" s="73"/>
      <c r="M366" s="73"/>
    </row>
    <row r="367" spans="11:13" x14ac:dyDescent="0.2">
      <c r="K367" s="73"/>
      <c r="L367" s="73"/>
      <c r="M367" s="73"/>
    </row>
    <row r="368" spans="11:13" x14ac:dyDescent="0.2">
      <c r="K368" s="73"/>
      <c r="L368" s="73"/>
      <c r="M368" s="73"/>
    </row>
    <row r="369" spans="11:13" x14ac:dyDescent="0.2">
      <c r="K369" s="73"/>
      <c r="L369" s="73"/>
      <c r="M369" s="73"/>
    </row>
    <row r="370" spans="11:13" x14ac:dyDescent="0.2">
      <c r="K370" s="73"/>
      <c r="L370" s="73"/>
      <c r="M370" s="73"/>
    </row>
    <row r="371" spans="11:13" x14ac:dyDescent="0.2">
      <c r="K371" s="73"/>
      <c r="L371" s="73"/>
      <c r="M371" s="73"/>
    </row>
    <row r="372" spans="11:13" x14ac:dyDescent="0.2">
      <c r="K372" s="73"/>
      <c r="L372" s="73"/>
      <c r="M372" s="73"/>
    </row>
    <row r="373" spans="11:13" x14ac:dyDescent="0.2">
      <c r="K373" s="73"/>
      <c r="L373" s="73"/>
      <c r="M373" s="73"/>
    </row>
    <row r="374" spans="11:13" x14ac:dyDescent="0.2">
      <c r="K374" s="73"/>
      <c r="L374" s="73"/>
      <c r="M374" s="73"/>
    </row>
    <row r="375" spans="11:13" x14ac:dyDescent="0.2">
      <c r="K375" s="73"/>
      <c r="L375" s="73"/>
      <c r="M375" s="73"/>
    </row>
    <row r="376" spans="11:13" x14ac:dyDescent="0.2">
      <c r="K376" s="73"/>
      <c r="L376" s="73"/>
      <c r="M376" s="73"/>
    </row>
    <row r="377" spans="11:13" x14ac:dyDescent="0.2">
      <c r="K377" s="73"/>
      <c r="L377" s="73"/>
      <c r="M377" s="73"/>
    </row>
    <row r="378" spans="11:13" x14ac:dyDescent="0.2">
      <c r="K378" s="73"/>
      <c r="L378" s="73"/>
      <c r="M378" s="73"/>
    </row>
    <row r="379" spans="11:13" x14ac:dyDescent="0.2">
      <c r="K379" s="73"/>
      <c r="L379" s="73"/>
      <c r="M379" s="73"/>
    </row>
    <row r="380" spans="11:13" x14ac:dyDescent="0.2">
      <c r="K380" s="73"/>
      <c r="L380" s="73"/>
      <c r="M380" s="73"/>
    </row>
    <row r="381" spans="11:13" x14ac:dyDescent="0.2">
      <c r="K381" s="73"/>
      <c r="L381" s="73"/>
      <c r="M381" s="73"/>
    </row>
    <row r="382" spans="11:13" x14ac:dyDescent="0.2">
      <c r="K382" s="73"/>
      <c r="L382" s="73"/>
      <c r="M382" s="73"/>
    </row>
    <row r="383" spans="11:13" x14ac:dyDescent="0.2">
      <c r="K383" s="73"/>
      <c r="L383" s="73"/>
      <c r="M383" s="73"/>
    </row>
    <row r="384" spans="11:13" x14ac:dyDescent="0.2">
      <c r="K384" s="73"/>
      <c r="L384" s="73"/>
      <c r="M384" s="73"/>
    </row>
    <row r="385" spans="11:13" x14ac:dyDescent="0.2">
      <c r="K385" s="73"/>
      <c r="L385" s="73"/>
      <c r="M385" s="73"/>
    </row>
    <row r="386" spans="11:13" x14ac:dyDescent="0.2">
      <c r="K386" s="73"/>
      <c r="L386" s="73"/>
      <c r="M386" s="73"/>
    </row>
    <row r="387" spans="11:13" x14ac:dyDescent="0.2">
      <c r="K387" s="73"/>
      <c r="L387" s="73"/>
      <c r="M387" s="73"/>
    </row>
    <row r="388" spans="11:13" x14ac:dyDescent="0.2">
      <c r="K388" s="73"/>
      <c r="L388" s="73"/>
      <c r="M388" s="73"/>
    </row>
    <row r="389" spans="11:13" x14ac:dyDescent="0.2">
      <c r="K389" s="73"/>
      <c r="L389" s="73"/>
      <c r="M389" s="73"/>
    </row>
    <row r="390" spans="11:13" x14ac:dyDescent="0.2">
      <c r="K390" s="73"/>
      <c r="L390" s="73"/>
      <c r="M390" s="73"/>
    </row>
    <row r="391" spans="11:13" x14ac:dyDescent="0.2">
      <c r="K391" s="73"/>
      <c r="L391" s="73"/>
      <c r="M391" s="73"/>
    </row>
    <row r="392" spans="11:13" x14ac:dyDescent="0.2">
      <c r="K392" s="73"/>
      <c r="L392" s="73"/>
      <c r="M392" s="73"/>
    </row>
    <row r="393" spans="11:13" x14ac:dyDescent="0.2">
      <c r="K393" s="73"/>
      <c r="L393" s="73"/>
      <c r="M393" s="73"/>
    </row>
    <row r="394" spans="11:13" x14ac:dyDescent="0.2">
      <c r="K394" s="73"/>
      <c r="L394" s="73"/>
      <c r="M394" s="73"/>
    </row>
    <row r="395" spans="11:13" x14ac:dyDescent="0.2">
      <c r="K395" s="73"/>
      <c r="L395" s="73"/>
      <c r="M395" s="73"/>
    </row>
    <row r="396" spans="11:13" x14ac:dyDescent="0.2">
      <c r="K396" s="73"/>
      <c r="L396" s="73"/>
      <c r="M396" s="73"/>
    </row>
    <row r="397" spans="11:13" x14ac:dyDescent="0.2">
      <c r="K397" s="73"/>
      <c r="L397" s="73"/>
      <c r="M397" s="73"/>
    </row>
    <row r="398" spans="11:13" x14ac:dyDescent="0.2">
      <c r="K398" s="73"/>
      <c r="L398" s="73"/>
      <c r="M398" s="73"/>
    </row>
    <row r="399" spans="11:13" x14ac:dyDescent="0.2">
      <c r="K399" s="73"/>
      <c r="L399" s="73"/>
      <c r="M399" s="73"/>
    </row>
    <row r="400" spans="11:13" x14ac:dyDescent="0.2">
      <c r="K400" s="73"/>
      <c r="L400" s="73"/>
      <c r="M400" s="73"/>
    </row>
    <row r="401" spans="11:13" x14ac:dyDescent="0.2">
      <c r="K401" s="73"/>
      <c r="L401" s="73"/>
      <c r="M401" s="73"/>
    </row>
    <row r="402" spans="11:13" x14ac:dyDescent="0.2">
      <c r="K402" s="73"/>
      <c r="L402" s="73"/>
      <c r="M402" s="73"/>
    </row>
    <row r="403" spans="11:13" x14ac:dyDescent="0.2">
      <c r="K403" s="73"/>
      <c r="L403" s="73"/>
      <c r="M403" s="73"/>
    </row>
    <row r="404" spans="11:13" x14ac:dyDescent="0.2">
      <c r="K404" s="73"/>
      <c r="L404" s="73"/>
      <c r="M404" s="73"/>
    </row>
    <row r="405" spans="11:13" x14ac:dyDescent="0.2">
      <c r="K405" s="73"/>
      <c r="L405" s="73"/>
      <c r="M405" s="73"/>
    </row>
    <row r="406" spans="11:13" x14ac:dyDescent="0.2">
      <c r="K406" s="73"/>
      <c r="L406" s="73"/>
      <c r="M406" s="73"/>
    </row>
    <row r="407" spans="11:13" x14ac:dyDescent="0.2">
      <c r="K407" s="73"/>
      <c r="L407" s="73"/>
      <c r="M407" s="73"/>
    </row>
    <row r="408" spans="11:13" x14ac:dyDescent="0.2">
      <c r="K408" s="73"/>
      <c r="L408" s="73"/>
      <c r="M408" s="73"/>
    </row>
    <row r="409" spans="11:13" x14ac:dyDescent="0.2">
      <c r="K409" s="73"/>
      <c r="L409" s="73"/>
      <c r="M409" s="73"/>
    </row>
    <row r="410" spans="11:13" x14ac:dyDescent="0.2">
      <c r="K410" s="73"/>
      <c r="L410" s="73"/>
      <c r="M410" s="73"/>
    </row>
    <row r="411" spans="11:13" x14ac:dyDescent="0.2">
      <c r="K411" s="73"/>
      <c r="L411" s="73"/>
      <c r="M411" s="73"/>
    </row>
    <row r="412" spans="11:13" x14ac:dyDescent="0.2">
      <c r="K412" s="73"/>
      <c r="L412" s="73"/>
      <c r="M412" s="73"/>
    </row>
    <row r="413" spans="11:13" x14ac:dyDescent="0.2">
      <c r="K413" s="73"/>
      <c r="L413" s="73"/>
      <c r="M413" s="73"/>
    </row>
    <row r="414" spans="11:13" x14ac:dyDescent="0.2">
      <c r="K414" s="73"/>
      <c r="L414" s="73"/>
      <c r="M414" s="73"/>
    </row>
    <row r="415" spans="11:13" x14ac:dyDescent="0.2">
      <c r="K415" s="73"/>
      <c r="L415" s="73"/>
      <c r="M415" s="73"/>
    </row>
    <row r="416" spans="11:13" x14ac:dyDescent="0.2">
      <c r="K416" s="73"/>
      <c r="L416" s="73"/>
      <c r="M416" s="73"/>
    </row>
    <row r="417" spans="11:13" x14ac:dyDescent="0.2">
      <c r="K417" s="73"/>
      <c r="L417" s="73"/>
      <c r="M417" s="73"/>
    </row>
    <row r="418" spans="11:13" x14ac:dyDescent="0.2">
      <c r="K418" s="73"/>
      <c r="L418" s="73"/>
      <c r="M418" s="73"/>
    </row>
    <row r="419" spans="11:13" x14ac:dyDescent="0.2">
      <c r="K419" s="73"/>
      <c r="L419" s="73"/>
      <c r="M419" s="73"/>
    </row>
    <row r="420" spans="11:13" x14ac:dyDescent="0.2">
      <c r="K420" s="73"/>
      <c r="L420" s="73"/>
      <c r="M420" s="73"/>
    </row>
    <row r="421" spans="11:13" x14ac:dyDescent="0.2">
      <c r="K421" s="73"/>
      <c r="L421" s="73"/>
      <c r="M421" s="73"/>
    </row>
    <row r="422" spans="11:13" x14ac:dyDescent="0.2">
      <c r="K422" s="73"/>
      <c r="L422" s="73"/>
      <c r="M422" s="73"/>
    </row>
    <row r="423" spans="11:13" x14ac:dyDescent="0.2">
      <c r="K423" s="73"/>
      <c r="L423" s="73"/>
      <c r="M423" s="73"/>
    </row>
    <row r="424" spans="11:13" x14ac:dyDescent="0.2">
      <c r="K424" s="73"/>
      <c r="L424" s="73"/>
      <c r="M424" s="73"/>
    </row>
    <row r="425" spans="11:13" x14ac:dyDescent="0.2">
      <c r="K425" s="73"/>
      <c r="L425" s="73"/>
      <c r="M425" s="73"/>
    </row>
    <row r="426" spans="11:13" x14ac:dyDescent="0.2">
      <c r="K426" s="73"/>
      <c r="L426" s="73"/>
      <c r="M426" s="73"/>
    </row>
    <row r="427" spans="11:13" x14ac:dyDescent="0.2">
      <c r="K427" s="73"/>
      <c r="L427" s="73"/>
      <c r="M427" s="73"/>
    </row>
    <row r="428" spans="11:13" x14ac:dyDescent="0.2">
      <c r="K428" s="73"/>
      <c r="L428" s="73"/>
      <c r="M428" s="73"/>
    </row>
    <row r="429" spans="11:13" x14ac:dyDescent="0.2">
      <c r="K429" s="73"/>
      <c r="L429" s="73"/>
      <c r="M429" s="73"/>
    </row>
    <row r="430" spans="11:13" x14ac:dyDescent="0.2">
      <c r="K430" s="73"/>
      <c r="L430" s="73"/>
      <c r="M430" s="73"/>
    </row>
    <row r="431" spans="11:13" x14ac:dyDescent="0.2">
      <c r="K431" s="73"/>
      <c r="L431" s="73"/>
      <c r="M431" s="73"/>
    </row>
    <row r="432" spans="11:13" x14ac:dyDescent="0.2">
      <c r="K432" s="73"/>
      <c r="L432" s="73"/>
      <c r="M432" s="73"/>
    </row>
    <row r="433" spans="11:13" x14ac:dyDescent="0.2">
      <c r="K433" s="73"/>
      <c r="L433" s="73"/>
      <c r="M433" s="73"/>
    </row>
    <row r="434" spans="11:13" x14ac:dyDescent="0.2">
      <c r="K434" s="73"/>
      <c r="L434" s="73"/>
      <c r="M434" s="73"/>
    </row>
    <row r="435" spans="11:13" x14ac:dyDescent="0.2">
      <c r="K435" s="73"/>
      <c r="L435" s="73"/>
      <c r="M435" s="73"/>
    </row>
    <row r="436" spans="11:13" x14ac:dyDescent="0.2">
      <c r="K436" s="73"/>
      <c r="L436" s="73"/>
      <c r="M436" s="73"/>
    </row>
    <row r="437" spans="11:13" x14ac:dyDescent="0.2">
      <c r="K437" s="73"/>
      <c r="L437" s="73"/>
      <c r="M437" s="73"/>
    </row>
    <row r="438" spans="11:13" x14ac:dyDescent="0.2">
      <c r="K438" s="73"/>
      <c r="L438" s="73"/>
      <c r="M438" s="73"/>
    </row>
    <row r="439" spans="11:13" x14ac:dyDescent="0.2">
      <c r="K439" s="73"/>
      <c r="L439" s="73"/>
      <c r="M439" s="73"/>
    </row>
    <row r="440" spans="11:13" x14ac:dyDescent="0.2">
      <c r="K440" s="73"/>
      <c r="L440" s="73"/>
      <c r="M440" s="73"/>
    </row>
    <row r="441" spans="11:13" x14ac:dyDescent="0.2">
      <c r="K441" s="73"/>
      <c r="L441" s="73"/>
      <c r="M441" s="73"/>
    </row>
    <row r="442" spans="11:13" x14ac:dyDescent="0.2">
      <c r="K442" s="73"/>
      <c r="L442" s="73"/>
      <c r="M442" s="73"/>
    </row>
    <row r="443" spans="11:13" x14ac:dyDescent="0.2">
      <c r="K443" s="73"/>
      <c r="L443" s="73"/>
      <c r="M443" s="73"/>
    </row>
    <row r="444" spans="11:13" x14ac:dyDescent="0.2">
      <c r="K444" s="73"/>
      <c r="L444" s="73"/>
      <c r="M444" s="73"/>
    </row>
    <row r="445" spans="11:13" x14ac:dyDescent="0.2">
      <c r="K445" s="73"/>
      <c r="L445" s="73"/>
      <c r="M445" s="73"/>
    </row>
    <row r="446" spans="11:13" x14ac:dyDescent="0.2">
      <c r="K446" s="73"/>
      <c r="L446" s="73"/>
      <c r="M446" s="73"/>
    </row>
    <row r="447" spans="11:13" x14ac:dyDescent="0.2">
      <c r="K447" s="73"/>
      <c r="L447" s="73"/>
      <c r="M447" s="73"/>
    </row>
    <row r="448" spans="11:13" x14ac:dyDescent="0.2">
      <c r="K448" s="73"/>
      <c r="L448" s="73"/>
      <c r="M448" s="73"/>
    </row>
    <row r="449" spans="11:13" x14ac:dyDescent="0.2">
      <c r="K449" s="73"/>
      <c r="L449" s="73"/>
      <c r="M449" s="73"/>
    </row>
    <row r="450" spans="11:13" x14ac:dyDescent="0.2">
      <c r="K450" s="73"/>
      <c r="L450" s="73"/>
      <c r="M450" s="73"/>
    </row>
    <row r="451" spans="11:13" x14ac:dyDescent="0.2">
      <c r="K451" s="73"/>
      <c r="L451" s="73"/>
      <c r="M451" s="73"/>
    </row>
    <row r="452" spans="11:13" x14ac:dyDescent="0.2">
      <c r="K452" s="73"/>
      <c r="L452" s="73"/>
      <c r="M452" s="73"/>
    </row>
    <row r="453" spans="11:13" x14ac:dyDescent="0.2">
      <c r="K453" s="73"/>
      <c r="L453" s="73"/>
      <c r="M453" s="73"/>
    </row>
    <row r="454" spans="11:13" x14ac:dyDescent="0.2">
      <c r="K454" s="73"/>
      <c r="L454" s="73"/>
      <c r="M454" s="73"/>
    </row>
    <row r="455" spans="11:13" x14ac:dyDescent="0.2">
      <c r="K455" s="73"/>
      <c r="L455" s="73"/>
      <c r="M455" s="73"/>
    </row>
    <row r="456" spans="11:13" x14ac:dyDescent="0.2">
      <c r="K456" s="73"/>
      <c r="L456" s="73"/>
      <c r="M456" s="73"/>
    </row>
    <row r="457" spans="11:13" x14ac:dyDescent="0.2">
      <c r="K457" s="73"/>
      <c r="L457" s="73"/>
      <c r="M457" s="73"/>
    </row>
    <row r="458" spans="11:13" x14ac:dyDescent="0.2">
      <c r="K458" s="73"/>
      <c r="L458" s="73"/>
      <c r="M458" s="73"/>
    </row>
    <row r="459" spans="11:13" x14ac:dyDescent="0.2">
      <c r="K459" s="73"/>
      <c r="L459" s="73"/>
      <c r="M459" s="73"/>
    </row>
    <row r="460" spans="11:13" x14ac:dyDescent="0.2">
      <c r="K460" s="73"/>
      <c r="L460" s="73"/>
      <c r="M460" s="73"/>
    </row>
    <row r="461" spans="11:13" x14ac:dyDescent="0.2">
      <c r="K461" s="73"/>
      <c r="L461" s="73"/>
      <c r="M461" s="73"/>
    </row>
    <row r="462" spans="11:13" x14ac:dyDescent="0.2">
      <c r="K462" s="73"/>
      <c r="L462" s="73"/>
      <c r="M462" s="73"/>
    </row>
    <row r="463" spans="11:13" x14ac:dyDescent="0.2">
      <c r="K463" s="73"/>
      <c r="L463" s="73"/>
      <c r="M463" s="73"/>
    </row>
    <row r="464" spans="11:13" x14ac:dyDescent="0.2">
      <c r="K464" s="73"/>
      <c r="L464" s="73"/>
      <c r="M464" s="73"/>
    </row>
    <row r="465" spans="11:13" x14ac:dyDescent="0.2">
      <c r="K465" s="73"/>
      <c r="L465" s="73"/>
      <c r="M465" s="73"/>
    </row>
    <row r="466" spans="11:13" x14ac:dyDescent="0.2">
      <c r="K466" s="73"/>
      <c r="L466" s="73"/>
      <c r="M466" s="73"/>
    </row>
    <row r="467" spans="11:13" x14ac:dyDescent="0.2">
      <c r="K467" s="73"/>
      <c r="L467" s="73"/>
      <c r="M467" s="73"/>
    </row>
    <row r="468" spans="11:13" x14ac:dyDescent="0.2">
      <c r="K468" s="73"/>
      <c r="L468" s="73"/>
      <c r="M468" s="73"/>
    </row>
    <row r="469" spans="11:13" x14ac:dyDescent="0.2">
      <c r="K469" s="73"/>
      <c r="L469" s="73"/>
      <c r="M469" s="73"/>
    </row>
    <row r="470" spans="11:13" x14ac:dyDescent="0.2">
      <c r="K470" s="73"/>
      <c r="L470" s="73"/>
      <c r="M470" s="73"/>
    </row>
    <row r="471" spans="11:13" x14ac:dyDescent="0.2">
      <c r="K471" s="73"/>
      <c r="L471" s="73"/>
      <c r="M471" s="73"/>
    </row>
    <row r="472" spans="11:13" x14ac:dyDescent="0.2">
      <c r="K472" s="73"/>
      <c r="L472" s="73"/>
      <c r="M472" s="73"/>
    </row>
    <row r="473" spans="11:13" x14ac:dyDescent="0.2">
      <c r="K473" s="73"/>
      <c r="L473" s="73"/>
      <c r="M473" s="73"/>
    </row>
    <row r="474" spans="11:13" x14ac:dyDescent="0.2">
      <c r="K474" s="73"/>
      <c r="L474" s="73"/>
      <c r="M474" s="73"/>
    </row>
    <row r="475" spans="11:13" x14ac:dyDescent="0.2">
      <c r="K475" s="73"/>
      <c r="L475" s="73"/>
      <c r="M475" s="73"/>
    </row>
    <row r="476" spans="11:13" x14ac:dyDescent="0.2">
      <c r="K476" s="73"/>
      <c r="L476" s="73"/>
      <c r="M476" s="73"/>
    </row>
    <row r="477" spans="11:13" x14ac:dyDescent="0.2">
      <c r="K477" s="73"/>
      <c r="L477" s="73"/>
      <c r="M477" s="73"/>
    </row>
    <row r="478" spans="11:13" x14ac:dyDescent="0.2">
      <c r="K478" s="73"/>
      <c r="L478" s="73"/>
      <c r="M478" s="73"/>
    </row>
    <row r="479" spans="11:13" x14ac:dyDescent="0.2">
      <c r="K479" s="73"/>
      <c r="L479" s="73"/>
      <c r="M479" s="73"/>
    </row>
    <row r="480" spans="11:13" x14ac:dyDescent="0.2">
      <c r="K480" s="73"/>
      <c r="L480" s="73"/>
      <c r="M480" s="73"/>
    </row>
    <row r="481" spans="11:13" x14ac:dyDescent="0.2">
      <c r="K481" s="73"/>
      <c r="L481" s="73"/>
      <c r="M481" s="73"/>
    </row>
    <row r="482" spans="11:13" x14ac:dyDescent="0.2">
      <c r="K482" s="73"/>
      <c r="L482" s="73"/>
      <c r="M482" s="73"/>
    </row>
    <row r="483" spans="11:13" x14ac:dyDescent="0.2">
      <c r="K483" s="73"/>
      <c r="L483" s="73"/>
      <c r="M483" s="73"/>
    </row>
    <row r="484" spans="11:13" x14ac:dyDescent="0.2">
      <c r="K484" s="73"/>
      <c r="L484" s="73"/>
      <c r="M484" s="73"/>
    </row>
    <row r="485" spans="11:13" x14ac:dyDescent="0.2">
      <c r="K485" s="73"/>
      <c r="L485" s="73"/>
      <c r="M485" s="73"/>
    </row>
    <row r="486" spans="11:13" x14ac:dyDescent="0.2">
      <c r="K486" s="73"/>
      <c r="L486" s="73"/>
      <c r="M486" s="73"/>
    </row>
    <row r="487" spans="11:13" x14ac:dyDescent="0.2">
      <c r="K487" s="73"/>
      <c r="L487" s="73"/>
      <c r="M487" s="73"/>
    </row>
    <row r="488" spans="11:13" x14ac:dyDescent="0.2">
      <c r="K488" s="73"/>
      <c r="L488" s="73"/>
      <c r="M488" s="73"/>
    </row>
    <row r="489" spans="11:13" x14ac:dyDescent="0.2">
      <c r="K489" s="73"/>
      <c r="L489" s="73"/>
      <c r="M489" s="73"/>
    </row>
    <row r="490" spans="11:13" x14ac:dyDescent="0.2">
      <c r="K490" s="73"/>
      <c r="L490" s="73"/>
      <c r="M490" s="73"/>
    </row>
    <row r="491" spans="11:13" x14ac:dyDescent="0.2">
      <c r="K491" s="73"/>
      <c r="L491" s="73"/>
      <c r="M491" s="73"/>
    </row>
    <row r="492" spans="11:13" x14ac:dyDescent="0.2">
      <c r="K492" s="73"/>
      <c r="L492" s="73"/>
      <c r="M492" s="73"/>
    </row>
    <row r="493" spans="11:13" x14ac:dyDescent="0.2">
      <c r="K493" s="73"/>
      <c r="L493" s="73"/>
      <c r="M493" s="73"/>
    </row>
    <row r="494" spans="11:13" x14ac:dyDescent="0.2">
      <c r="K494" s="73"/>
      <c r="L494" s="73"/>
      <c r="M494" s="73"/>
    </row>
    <row r="495" spans="11:13" x14ac:dyDescent="0.2">
      <c r="K495" s="73"/>
      <c r="L495" s="73"/>
      <c r="M495" s="73"/>
    </row>
    <row r="496" spans="11:13" x14ac:dyDescent="0.2">
      <c r="K496" s="73"/>
      <c r="L496" s="73"/>
      <c r="M496" s="73"/>
    </row>
  </sheetData>
  <autoFilter ref="A9:AA119"/>
  <printOptions horizontalCentered="1" gridLines="1"/>
  <pageMargins left="0.82677165354330717" right="0.70866141732283472" top="1.08" bottom="0.51181102362204722" header="0.31496062992125984" footer="0.31496062992125984"/>
  <pageSetup paperSize="9" scale="45" fitToHeight="2" orientation="landscape" horizontalDpi="4294967293" r:id="rId1"/>
  <headerFooter>
    <oddHeader xml:space="preserve">&amp;C&amp;"Arial,Bold"&amp;26HEREWARD PROBUS CLUB
&amp;A </oddHeader>
    <oddFooter>&amp;CPage &amp;P of &amp;N</oddFooter>
  </headerFooter>
  <rowBreaks count="1" manualBreakCount="1">
    <brk id="66" min="5" max="11"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173"/>
  <sheetViews>
    <sheetView zoomScaleNormal="100" workbookViewId="0">
      <pane ySplit="9" topLeftCell="A70" activePane="bottomLeft" state="frozen"/>
      <selection pane="bottomLeft" activeCell="E4" sqref="E4"/>
    </sheetView>
  </sheetViews>
  <sheetFormatPr defaultColWidth="19.7109375" defaultRowHeight="15" x14ac:dyDescent="0.2"/>
  <cols>
    <col min="1" max="1" width="17.42578125" style="70" customWidth="1"/>
    <col min="2" max="2" width="20.85546875" style="70" customWidth="1"/>
    <col min="3" max="3" width="14.42578125" style="70" customWidth="1"/>
    <col min="4" max="4" width="18.5703125" style="68" customWidth="1"/>
    <col min="5" max="5" width="13" style="72" customWidth="1"/>
    <col min="6" max="6" width="7.85546875" style="70" customWidth="1"/>
    <col min="7" max="7" width="23" style="70" customWidth="1"/>
    <col min="8" max="8" width="21.140625" style="70" customWidth="1"/>
    <col min="9" max="9" width="22.5703125" style="70" customWidth="1"/>
    <col min="10" max="10" width="15.5703125" style="70" customWidth="1"/>
    <col min="11" max="11" width="19.140625" style="69" customWidth="1"/>
    <col min="12" max="12" width="20.85546875" style="69" customWidth="1"/>
    <col min="13" max="13" width="19.7109375" style="69"/>
    <col min="14" max="14" width="19.7109375" style="70"/>
    <col min="15" max="15" width="19.7109375" style="68"/>
    <col min="16" max="16384" width="19.7109375" style="70"/>
  </cols>
  <sheetData>
    <row r="1" spans="1:21" ht="15.75" x14ac:dyDescent="0.25">
      <c r="A1" s="67">
        <v>220</v>
      </c>
      <c r="B1" s="77" t="s">
        <v>1416</v>
      </c>
      <c r="C1" s="78">
        <v>231</v>
      </c>
      <c r="D1" s="77" t="s">
        <v>329</v>
      </c>
      <c r="E1" s="78">
        <f>SUM(C1:C5)</f>
        <v>1684.1899999999998</v>
      </c>
      <c r="F1" s="94">
        <f>SUM(F2:F6)</f>
        <v>101</v>
      </c>
      <c r="G1" s="102" t="s">
        <v>224</v>
      </c>
      <c r="H1" s="94">
        <f>SUM(H2:H6)</f>
        <v>101</v>
      </c>
      <c r="I1" s="102" t="s">
        <v>225</v>
      </c>
      <c r="J1" s="94">
        <f>SUM(J2:J6)</f>
        <v>100</v>
      </c>
      <c r="K1" s="102" t="s">
        <v>226</v>
      </c>
    </row>
    <row r="2" spans="1:21" s="41" customFormat="1" ht="16.5" thickBot="1" x14ac:dyDescent="0.3">
      <c r="A2" s="67">
        <v>12</v>
      </c>
      <c r="B2" s="77" t="s">
        <v>327</v>
      </c>
      <c r="C2" s="78">
        <f>F7*A2</f>
        <v>1212</v>
      </c>
      <c r="D2" s="77" t="s">
        <v>330</v>
      </c>
      <c r="E2" s="78">
        <f>SUM(D10:D145)</f>
        <v>1555</v>
      </c>
      <c r="F2" s="94">
        <f>COUNTIF(A$10:A$137,1)</f>
        <v>36</v>
      </c>
      <c r="G2" s="66" t="s">
        <v>1404</v>
      </c>
      <c r="H2" s="94">
        <f>COUNTIF(B$10:B$137,11)</f>
        <v>58</v>
      </c>
      <c r="I2" s="66" t="s">
        <v>1406</v>
      </c>
      <c r="J2" s="94">
        <f>COUNTIF(C$10:C$137,21)</f>
        <v>31</v>
      </c>
      <c r="K2" s="81" t="s">
        <v>1410</v>
      </c>
      <c r="M2" s="69"/>
      <c r="T2" s="95" t="e">
        <f>COUNTIF(#REF!,ROW()+30)</f>
        <v>#REF!</v>
      </c>
      <c r="U2" s="66"/>
    </row>
    <row r="3" spans="1:21" s="41" customFormat="1" ht="16.5" thickTop="1" x14ac:dyDescent="0.25">
      <c r="A3" s="67">
        <v>75.349999999999994</v>
      </c>
      <c r="B3" s="77" t="s">
        <v>713</v>
      </c>
      <c r="C3" s="78">
        <f>A3</f>
        <v>75.349999999999994</v>
      </c>
      <c r="D3" s="77" t="s">
        <v>1237</v>
      </c>
      <c r="E3" s="79">
        <f>E2-E1</f>
        <v>-129.18999999999983</v>
      </c>
      <c r="F3" s="94">
        <f>COUNTIF(A$10:A$137,2)</f>
        <v>43</v>
      </c>
      <c r="G3" s="66" t="s">
        <v>1405</v>
      </c>
      <c r="H3" s="94">
        <f>COUNTIF(B$10:B$137,12)</f>
        <v>21</v>
      </c>
      <c r="I3" s="66" t="s">
        <v>1407</v>
      </c>
      <c r="J3" s="94">
        <f>COUNTIF(C$10:C$137,22)</f>
        <v>11</v>
      </c>
      <c r="K3" s="81" t="s">
        <v>1411</v>
      </c>
      <c r="M3" s="69"/>
      <c r="T3" s="96"/>
      <c r="U3" s="66"/>
    </row>
    <row r="4" spans="1:21" s="41" customFormat="1" ht="16.5" thickBot="1" x14ac:dyDescent="0.3">
      <c r="A4" s="67">
        <v>75.84</v>
      </c>
      <c r="B4" s="77" t="s">
        <v>331</v>
      </c>
      <c r="C4" s="78">
        <f>A4</f>
        <v>75.84</v>
      </c>
      <c r="D4" s="77" t="s">
        <v>332</v>
      </c>
      <c r="E4" s="80">
        <f>SUM(E10:E145)</f>
        <v>0</v>
      </c>
      <c r="F4" s="94">
        <f>COUNTIF(A$10:A$137,3)</f>
        <v>22</v>
      </c>
      <c r="G4" s="66" t="s">
        <v>1392</v>
      </c>
      <c r="H4" s="94">
        <f>COUNTIF(B$10:B$137,13)</f>
        <v>22</v>
      </c>
      <c r="I4" s="66" t="s">
        <v>1408</v>
      </c>
      <c r="J4" s="94">
        <f>COUNTIF(C$10:C$137,23)</f>
        <v>41</v>
      </c>
      <c r="K4" s="81" t="s">
        <v>1412</v>
      </c>
      <c r="M4" s="69"/>
      <c r="T4" s="96"/>
      <c r="U4" s="66"/>
    </row>
    <row r="5" spans="1:21" s="41" customFormat="1" ht="16.5" thickTop="1" x14ac:dyDescent="0.25">
      <c r="A5" s="128" t="s">
        <v>1415</v>
      </c>
      <c r="B5" s="77" t="s">
        <v>715</v>
      </c>
      <c r="C5" s="78">
        <v>90</v>
      </c>
      <c r="D5" s="77" t="s">
        <v>1192</v>
      </c>
      <c r="E5" s="79">
        <f>E3+E4</f>
        <v>-129.18999999999983</v>
      </c>
      <c r="F5" s="94">
        <f>COUNTIF(A$10:A$137,4)</f>
        <v>0</v>
      </c>
      <c r="G5" s="66"/>
      <c r="H5" s="94">
        <f>COUNTIF(B$10:B$137,14)</f>
        <v>0</v>
      </c>
      <c r="I5" s="66" t="s">
        <v>1409</v>
      </c>
      <c r="J5" s="94">
        <f>COUNTIF(C$10:C$137,24)</f>
        <v>17</v>
      </c>
      <c r="K5" s="81" t="s">
        <v>893</v>
      </c>
      <c r="M5" s="69"/>
      <c r="T5" s="96"/>
      <c r="U5" s="66"/>
    </row>
    <row r="6" spans="1:21" s="273" customFormat="1" ht="15.75" x14ac:dyDescent="0.25">
      <c r="A6" s="270"/>
      <c r="B6" s="130" t="s">
        <v>1191</v>
      </c>
      <c r="C6" s="76">
        <v>263</v>
      </c>
      <c r="D6" s="77" t="s">
        <v>1240</v>
      </c>
      <c r="E6" s="67">
        <f>E5+C6</f>
        <v>133.81000000000017</v>
      </c>
      <c r="F6" s="271">
        <f>COUNTIF(A$10:A$137,5)</f>
        <v>0</v>
      </c>
      <c r="G6" s="116"/>
      <c r="H6" s="271">
        <f>COUNTIF(B$10:B$137,15)</f>
        <v>0</v>
      </c>
      <c r="I6" s="272"/>
      <c r="J6" s="271">
        <f>COUNTIF(C$10:C$137,25)</f>
        <v>0</v>
      </c>
      <c r="K6" s="116"/>
      <c r="M6" s="274"/>
      <c r="T6" s="275"/>
      <c r="U6" s="116"/>
    </row>
    <row r="7" spans="1:21" s="41" customFormat="1" ht="15.75" x14ac:dyDescent="0.25">
      <c r="B7" s="273" t="s">
        <v>1242</v>
      </c>
      <c r="C7" s="67">
        <v>16</v>
      </c>
      <c r="D7" s="46" t="s">
        <v>1241</v>
      </c>
      <c r="E7" s="311">
        <f>E6-C7</f>
        <v>117.81000000000017</v>
      </c>
      <c r="F7" s="277">
        <f>G8+H8+I8</f>
        <v>101</v>
      </c>
      <c r="G7" s="277" t="s">
        <v>234</v>
      </c>
      <c r="H7" s="277" t="s">
        <v>1216</v>
      </c>
      <c r="I7" s="277">
        <v>96</v>
      </c>
      <c r="J7" s="278" t="s">
        <v>800</v>
      </c>
      <c r="K7" s="279">
        <f>I7-F7</f>
        <v>-5</v>
      </c>
      <c r="M7" s="69"/>
      <c r="N7" s="68"/>
      <c r="P7" s="70"/>
      <c r="R7" s="70"/>
      <c r="S7" s="72"/>
    </row>
    <row r="8" spans="1:21" s="41" customFormat="1" x14ac:dyDescent="0.2">
      <c r="A8" s="70">
        <f>COUNTA(A10:A145)</f>
        <v>101</v>
      </c>
      <c r="B8" s="70">
        <f>COUNTA(B10:B145)</f>
        <v>101</v>
      </c>
      <c r="C8" s="70">
        <f>COUNTA(C10:C145)</f>
        <v>100</v>
      </c>
      <c r="D8" s="71"/>
      <c r="E8" s="71"/>
      <c r="G8" s="70">
        <f>COUNTA(G10:G145)</f>
        <v>41</v>
      </c>
      <c r="H8" s="70">
        <f>COUNTA(H10:H145)</f>
        <v>50</v>
      </c>
      <c r="I8" s="70">
        <f>COUNTA(I10:I145)</f>
        <v>10</v>
      </c>
      <c r="J8" s="70"/>
      <c r="K8" s="73"/>
      <c r="M8" s="69"/>
      <c r="N8" s="70"/>
      <c r="O8" s="68"/>
    </row>
    <row r="9" spans="1:21" s="102" customFormat="1" ht="15.75" x14ac:dyDescent="0.25">
      <c r="A9" s="102" t="s">
        <v>224</v>
      </c>
      <c r="B9" s="102" t="s">
        <v>225</v>
      </c>
      <c r="C9" s="102" t="s">
        <v>226</v>
      </c>
      <c r="D9" s="104" t="s">
        <v>127</v>
      </c>
      <c r="E9" s="104" t="s">
        <v>333</v>
      </c>
      <c r="F9" s="102" t="s">
        <v>228</v>
      </c>
      <c r="G9" s="102" t="s">
        <v>16</v>
      </c>
      <c r="H9" s="102" t="s">
        <v>336</v>
      </c>
      <c r="I9" s="102" t="s">
        <v>722</v>
      </c>
      <c r="J9" s="102" t="s">
        <v>224</v>
      </c>
      <c r="K9" s="102" t="s">
        <v>225</v>
      </c>
      <c r="L9" s="102" t="s">
        <v>226</v>
      </c>
      <c r="O9" s="104"/>
    </row>
    <row r="10" spans="1:21" s="73" customFormat="1" x14ac:dyDescent="0.2">
      <c r="A10" s="73">
        <v>2</v>
      </c>
      <c r="B10" s="73">
        <v>11</v>
      </c>
      <c r="C10" s="73">
        <v>23</v>
      </c>
      <c r="D10" s="74">
        <v>16</v>
      </c>
      <c r="E10" s="263"/>
      <c r="G10" s="307" t="s">
        <v>1189</v>
      </c>
      <c r="H10" s="307"/>
      <c r="I10" s="307"/>
      <c r="J10" s="264" t="str">
        <f t="shared" ref="J10:J72" si="0">IF(A10=1,$G$2,IF(A10=2,$G$3,IF(A10=3,$G$4,IF(A10=4,$G$5,IF(A10=5,$G$6,"-")))))</f>
        <v>Prawn Salad</v>
      </c>
      <c r="K10" s="264" t="str">
        <f t="shared" ref="K10:K72" si="1">IF(B10=11,$I$2,IF(B10=12,$I$3,IF(B10=13,$I$4,IF(B10=14,$I$5,IF(B10=15,$I$6,"-")))))</f>
        <v>Roast Pork</v>
      </c>
      <c r="L10" s="264" t="str">
        <f t="shared" ref="L10:L72" si="2">IF(C10=21,$K$2,IF(C10=22,$K$3,IF(C10=23,$K$4,IF(C10=24,$K$5,IF(C10=25,$K$6,"-")))))</f>
        <v>Crème Brûlée</v>
      </c>
      <c r="O10" s="74"/>
    </row>
    <row r="11" spans="1:21" s="73" customFormat="1" x14ac:dyDescent="0.2">
      <c r="A11" s="73">
        <v>2</v>
      </c>
      <c r="B11" s="73">
        <v>13</v>
      </c>
      <c r="C11" s="73">
        <v>23</v>
      </c>
      <c r="D11" s="74">
        <v>10</v>
      </c>
      <c r="E11" s="263"/>
      <c r="G11" s="307"/>
      <c r="H11" s="307"/>
      <c r="I11" s="307" t="s">
        <v>1190</v>
      </c>
      <c r="J11" s="264" t="str">
        <f t="shared" si="0"/>
        <v>Prawn Salad</v>
      </c>
      <c r="K11" s="264" t="str">
        <f t="shared" si="1"/>
        <v>Haddock Mornay</v>
      </c>
      <c r="L11" s="264" t="str">
        <f t="shared" si="2"/>
        <v>Crème Brûlée</v>
      </c>
      <c r="O11" s="74"/>
    </row>
    <row r="12" spans="1:21" s="73" customFormat="1" x14ac:dyDescent="0.2">
      <c r="A12" s="73">
        <v>1</v>
      </c>
      <c r="B12" s="73">
        <v>11</v>
      </c>
      <c r="C12" s="73">
        <v>23</v>
      </c>
      <c r="D12" s="74">
        <v>10</v>
      </c>
      <c r="E12" s="263"/>
      <c r="G12" s="307"/>
      <c r="H12" s="307"/>
      <c r="I12" s="307" t="s">
        <v>1403</v>
      </c>
      <c r="J12" s="264" t="str">
        <f t="shared" si="0"/>
        <v>Melon Sorbet</v>
      </c>
      <c r="K12" s="264" t="str">
        <f t="shared" si="1"/>
        <v>Roast Pork</v>
      </c>
      <c r="L12" s="264" t="str">
        <f t="shared" si="2"/>
        <v>Crème Brûlée</v>
      </c>
      <c r="O12" s="74"/>
    </row>
    <row r="13" spans="1:21" s="73" customFormat="1" x14ac:dyDescent="0.2">
      <c r="A13" s="73">
        <v>2</v>
      </c>
      <c r="B13" s="73">
        <v>11</v>
      </c>
      <c r="C13" s="73">
        <v>23</v>
      </c>
      <c r="D13" s="74">
        <v>16</v>
      </c>
      <c r="E13" s="263"/>
      <c r="G13" s="307"/>
      <c r="H13" s="307" t="s">
        <v>874</v>
      </c>
      <c r="I13" s="307"/>
      <c r="J13" s="264" t="str">
        <f t="shared" si="0"/>
        <v>Prawn Salad</v>
      </c>
      <c r="K13" s="264" t="str">
        <f t="shared" si="1"/>
        <v>Roast Pork</v>
      </c>
      <c r="L13" s="264" t="str">
        <f t="shared" si="2"/>
        <v>Crème Brûlée</v>
      </c>
      <c r="O13" s="74"/>
    </row>
    <row r="14" spans="1:21" s="73" customFormat="1" x14ac:dyDescent="0.2">
      <c r="A14" s="73">
        <v>2</v>
      </c>
      <c r="B14" s="73">
        <v>12</v>
      </c>
      <c r="C14" s="73">
        <v>24</v>
      </c>
      <c r="D14" s="74">
        <v>16</v>
      </c>
      <c r="E14" s="263"/>
      <c r="G14" s="307" t="s">
        <v>862</v>
      </c>
      <c r="H14" s="307"/>
      <c r="I14" s="307"/>
      <c r="J14" s="264" t="str">
        <f t="shared" si="0"/>
        <v>Prawn Salad</v>
      </c>
      <c r="K14" s="264" t="str">
        <f t="shared" si="1"/>
        <v>S&amp;K Pudding</v>
      </c>
      <c r="L14" s="264" t="str">
        <f t="shared" si="2"/>
        <v>Cheese &amp; Biscuits</v>
      </c>
      <c r="O14" s="74"/>
    </row>
    <row r="15" spans="1:21" s="73" customFormat="1" x14ac:dyDescent="0.2">
      <c r="A15" s="73">
        <v>2</v>
      </c>
      <c r="B15" s="73">
        <v>13</v>
      </c>
      <c r="C15" s="73">
        <v>23</v>
      </c>
      <c r="D15" s="263">
        <v>16</v>
      </c>
      <c r="E15" s="263"/>
      <c r="G15" s="307"/>
      <c r="H15" s="307" t="s">
        <v>1182</v>
      </c>
      <c r="I15" s="307"/>
      <c r="J15" s="264" t="str">
        <f t="shared" si="0"/>
        <v>Prawn Salad</v>
      </c>
      <c r="K15" s="264" t="str">
        <f t="shared" si="1"/>
        <v>Haddock Mornay</v>
      </c>
      <c r="L15" s="264" t="str">
        <f t="shared" si="2"/>
        <v>Crème Brûlée</v>
      </c>
      <c r="O15" s="74"/>
    </row>
    <row r="16" spans="1:21" s="73" customFormat="1" x14ac:dyDescent="0.2">
      <c r="A16" s="73">
        <v>2</v>
      </c>
      <c r="B16" s="73">
        <v>11</v>
      </c>
      <c r="C16" s="73">
        <v>23</v>
      </c>
      <c r="D16" s="263">
        <v>16</v>
      </c>
      <c r="E16" s="263"/>
      <c r="G16" s="307"/>
      <c r="H16" s="307" t="s">
        <v>1183</v>
      </c>
      <c r="I16" s="307"/>
      <c r="J16" s="264" t="str">
        <f t="shared" si="0"/>
        <v>Prawn Salad</v>
      </c>
      <c r="K16" s="264" t="str">
        <f t="shared" si="1"/>
        <v>Roast Pork</v>
      </c>
      <c r="L16" s="264" t="str">
        <f t="shared" si="2"/>
        <v>Crème Brûlée</v>
      </c>
      <c r="O16" s="74"/>
    </row>
    <row r="17" spans="1:27" s="73" customFormat="1" x14ac:dyDescent="0.2">
      <c r="A17" s="73">
        <v>2</v>
      </c>
      <c r="B17" s="73">
        <v>12</v>
      </c>
      <c r="C17" s="73">
        <v>21</v>
      </c>
      <c r="D17" s="263">
        <v>16</v>
      </c>
      <c r="E17" s="263"/>
      <c r="G17" s="307" t="s">
        <v>1163</v>
      </c>
      <c r="H17" s="307"/>
      <c r="I17" s="307"/>
      <c r="J17" s="264" t="str">
        <f t="shared" si="0"/>
        <v>Prawn Salad</v>
      </c>
      <c r="K17" s="264" t="str">
        <f t="shared" si="1"/>
        <v>S&amp;K Pudding</v>
      </c>
      <c r="L17" s="264" t="str">
        <f t="shared" si="2"/>
        <v>Lemon Roulade</v>
      </c>
      <c r="O17" s="74"/>
    </row>
    <row r="18" spans="1:27" s="73" customFormat="1" x14ac:dyDescent="0.2">
      <c r="A18" s="73">
        <v>2</v>
      </c>
      <c r="B18" s="73">
        <v>13</v>
      </c>
      <c r="C18" s="73">
        <v>21</v>
      </c>
      <c r="D18" s="74">
        <v>16</v>
      </c>
      <c r="G18" s="307"/>
      <c r="H18" s="307" t="s">
        <v>1414</v>
      </c>
      <c r="I18" s="307"/>
      <c r="J18" s="264" t="str">
        <f t="shared" si="0"/>
        <v>Prawn Salad</v>
      </c>
      <c r="K18" s="264" t="str">
        <f t="shared" si="1"/>
        <v>Haddock Mornay</v>
      </c>
      <c r="L18" s="264" t="str">
        <f t="shared" si="2"/>
        <v>Lemon Roulade</v>
      </c>
      <c r="O18" s="74"/>
    </row>
    <row r="19" spans="1:27" s="73" customFormat="1" x14ac:dyDescent="0.2">
      <c r="A19" s="73">
        <v>3</v>
      </c>
      <c r="B19" s="73">
        <v>11</v>
      </c>
      <c r="C19" s="73">
        <v>23</v>
      </c>
      <c r="D19" s="263">
        <v>16</v>
      </c>
      <c r="G19" s="307" t="s">
        <v>1169</v>
      </c>
      <c r="H19" s="307"/>
      <c r="I19" s="307"/>
      <c r="J19" s="264" t="str">
        <f t="shared" si="0"/>
        <v>Soup</v>
      </c>
      <c r="K19" s="264" t="str">
        <f t="shared" si="1"/>
        <v>Roast Pork</v>
      </c>
      <c r="L19" s="264" t="str">
        <f t="shared" si="2"/>
        <v>Crème Brûlée</v>
      </c>
      <c r="O19" s="74"/>
    </row>
    <row r="20" spans="1:27" s="73" customFormat="1" x14ac:dyDescent="0.2">
      <c r="A20" s="73">
        <v>1</v>
      </c>
      <c r="B20" s="73">
        <v>11</v>
      </c>
      <c r="C20" s="73">
        <v>23</v>
      </c>
      <c r="D20" s="263">
        <v>16</v>
      </c>
      <c r="G20" s="307"/>
      <c r="H20" s="307" t="s">
        <v>1170</v>
      </c>
      <c r="I20" s="307"/>
      <c r="J20" s="264" t="str">
        <f t="shared" si="0"/>
        <v>Melon Sorbet</v>
      </c>
      <c r="K20" s="264" t="str">
        <f t="shared" si="1"/>
        <v>Roast Pork</v>
      </c>
      <c r="L20" s="264" t="str">
        <f t="shared" si="2"/>
        <v>Crème Brûlée</v>
      </c>
      <c r="O20" s="74"/>
    </row>
    <row r="21" spans="1:27" s="73" customFormat="1" x14ac:dyDescent="0.2">
      <c r="A21" s="73">
        <v>1</v>
      </c>
      <c r="B21" s="73">
        <v>11</v>
      </c>
      <c r="C21" s="73">
        <v>21</v>
      </c>
      <c r="D21" s="74">
        <v>16</v>
      </c>
      <c r="E21" s="263"/>
      <c r="G21" s="307" t="s">
        <v>1162</v>
      </c>
      <c r="H21" s="307"/>
      <c r="I21" s="307"/>
      <c r="J21" s="264" t="str">
        <f t="shared" si="0"/>
        <v>Melon Sorbet</v>
      </c>
      <c r="K21" s="264" t="str">
        <f t="shared" si="1"/>
        <v>Roast Pork</v>
      </c>
      <c r="L21" s="264" t="str">
        <f t="shared" si="2"/>
        <v>Lemon Roulade</v>
      </c>
      <c r="O21" s="74"/>
    </row>
    <row r="22" spans="1:27" s="73" customFormat="1" x14ac:dyDescent="0.2">
      <c r="A22" s="73">
        <v>2</v>
      </c>
      <c r="B22" s="73">
        <v>11</v>
      </c>
      <c r="C22" s="73">
        <v>23</v>
      </c>
      <c r="D22" s="74">
        <v>16</v>
      </c>
      <c r="E22" s="263"/>
      <c r="G22" s="307" t="s">
        <v>1417</v>
      </c>
      <c r="H22" s="307"/>
      <c r="I22" s="307"/>
      <c r="J22" s="264" t="str">
        <f t="shared" si="0"/>
        <v>Prawn Salad</v>
      </c>
      <c r="K22" s="264" t="str">
        <f t="shared" si="1"/>
        <v>Roast Pork</v>
      </c>
      <c r="L22" s="264" t="str">
        <f t="shared" si="2"/>
        <v>Crème Brûlée</v>
      </c>
      <c r="O22" s="74"/>
    </row>
    <row r="23" spans="1:27" s="73" customFormat="1" x14ac:dyDescent="0.2">
      <c r="A23" s="73">
        <v>2</v>
      </c>
      <c r="B23" s="73">
        <v>11</v>
      </c>
      <c r="C23" s="73">
        <v>23</v>
      </c>
      <c r="D23" s="74">
        <v>16</v>
      </c>
      <c r="G23" s="307"/>
      <c r="H23" s="307" t="s">
        <v>1418</v>
      </c>
      <c r="I23" s="307"/>
      <c r="J23" s="264" t="str">
        <f t="shared" si="0"/>
        <v>Prawn Salad</v>
      </c>
      <c r="K23" s="264" t="str">
        <f t="shared" si="1"/>
        <v>Roast Pork</v>
      </c>
      <c r="L23" s="264" t="str">
        <f t="shared" si="2"/>
        <v>Crème Brûlée</v>
      </c>
      <c r="O23" s="74"/>
    </row>
    <row r="24" spans="1:27" s="73" customFormat="1" x14ac:dyDescent="0.2">
      <c r="A24" s="73">
        <v>1</v>
      </c>
      <c r="B24" s="73">
        <v>11</v>
      </c>
      <c r="C24" s="73">
        <v>21</v>
      </c>
      <c r="D24" s="74">
        <v>16</v>
      </c>
      <c r="G24" s="307" t="s">
        <v>1419</v>
      </c>
      <c r="H24" s="307"/>
      <c r="I24" s="307"/>
      <c r="J24" s="264" t="str">
        <f t="shared" si="0"/>
        <v>Melon Sorbet</v>
      </c>
      <c r="K24" s="264" t="str">
        <f t="shared" si="1"/>
        <v>Roast Pork</v>
      </c>
      <c r="L24" s="264" t="str">
        <f t="shared" si="2"/>
        <v>Lemon Roulade</v>
      </c>
      <c r="O24" s="74"/>
    </row>
    <row r="25" spans="1:27" s="73" customFormat="1" x14ac:dyDescent="0.2">
      <c r="A25" s="73">
        <v>1</v>
      </c>
      <c r="B25" s="73">
        <v>11</v>
      </c>
      <c r="C25" s="73">
        <v>21</v>
      </c>
      <c r="D25" s="74">
        <v>16</v>
      </c>
      <c r="E25" s="263"/>
      <c r="G25" s="307"/>
      <c r="H25" s="307" t="s">
        <v>1420</v>
      </c>
      <c r="I25" s="307"/>
      <c r="J25" s="264" t="str">
        <f t="shared" si="0"/>
        <v>Melon Sorbet</v>
      </c>
      <c r="K25" s="264" t="str">
        <f t="shared" si="1"/>
        <v>Roast Pork</v>
      </c>
      <c r="L25" s="264" t="str">
        <f t="shared" si="2"/>
        <v>Lemon Roulade</v>
      </c>
      <c r="O25" s="74"/>
    </row>
    <row r="26" spans="1:27" s="73" customFormat="1" x14ac:dyDescent="0.2">
      <c r="A26" s="73">
        <v>2</v>
      </c>
      <c r="B26" s="73">
        <v>13</v>
      </c>
      <c r="C26" s="73">
        <v>24</v>
      </c>
      <c r="D26" s="74">
        <v>16</v>
      </c>
      <c r="E26" s="263"/>
      <c r="G26" s="307"/>
      <c r="H26" s="307" t="s">
        <v>849</v>
      </c>
      <c r="I26" s="307"/>
      <c r="J26" s="264" t="str">
        <f t="shared" si="0"/>
        <v>Prawn Salad</v>
      </c>
      <c r="K26" s="264" t="str">
        <f t="shared" si="1"/>
        <v>Haddock Mornay</v>
      </c>
      <c r="L26" s="264" t="str">
        <f t="shared" si="2"/>
        <v>Cheese &amp; Biscuits</v>
      </c>
      <c r="O26" s="74"/>
    </row>
    <row r="27" spans="1:27" s="73" customFormat="1" x14ac:dyDescent="0.2">
      <c r="A27" s="73">
        <v>3</v>
      </c>
      <c r="B27" s="73">
        <v>13</v>
      </c>
      <c r="C27" s="73">
        <v>22</v>
      </c>
      <c r="D27" s="74">
        <v>16</v>
      </c>
      <c r="G27" s="307" t="s">
        <v>848</v>
      </c>
      <c r="H27" s="307"/>
      <c r="I27" s="307"/>
      <c r="J27" s="264" t="str">
        <f t="shared" si="0"/>
        <v>Soup</v>
      </c>
      <c r="K27" s="264" t="str">
        <f t="shared" si="1"/>
        <v>Haddock Mornay</v>
      </c>
      <c r="L27" s="264" t="str">
        <f t="shared" si="2"/>
        <v>B&amp;B Pudding</v>
      </c>
      <c r="O27" s="74"/>
    </row>
    <row r="28" spans="1:27" s="73" customFormat="1" x14ac:dyDescent="0.2">
      <c r="A28" s="73">
        <v>1</v>
      </c>
      <c r="B28" s="73">
        <v>13</v>
      </c>
      <c r="C28" s="73">
        <v>23</v>
      </c>
      <c r="D28" s="74">
        <v>16</v>
      </c>
      <c r="E28" s="74"/>
      <c r="G28" s="307"/>
      <c r="H28" s="307" t="s">
        <v>1215</v>
      </c>
      <c r="I28" s="307"/>
      <c r="J28" s="264" t="str">
        <f t="shared" si="0"/>
        <v>Melon Sorbet</v>
      </c>
      <c r="K28" s="264" t="str">
        <f t="shared" si="1"/>
        <v>Haddock Mornay</v>
      </c>
      <c r="L28" s="264" t="str">
        <f t="shared" si="2"/>
        <v>Crème Brûlée</v>
      </c>
      <c r="O28" s="74"/>
    </row>
    <row r="29" spans="1:27" s="73" customFormat="1" x14ac:dyDescent="0.2">
      <c r="A29" s="73">
        <v>2</v>
      </c>
      <c r="B29" s="73">
        <v>11</v>
      </c>
      <c r="C29" s="73">
        <v>24</v>
      </c>
      <c r="D29" s="74">
        <v>16</v>
      </c>
      <c r="E29" s="74"/>
      <c r="G29" s="307" t="s">
        <v>988</v>
      </c>
      <c r="H29" s="307"/>
      <c r="I29" s="307"/>
      <c r="J29" s="264" t="str">
        <f t="shared" si="0"/>
        <v>Prawn Salad</v>
      </c>
      <c r="K29" s="264" t="str">
        <f t="shared" si="1"/>
        <v>Roast Pork</v>
      </c>
      <c r="L29" s="264" t="str">
        <f t="shared" si="2"/>
        <v>Cheese &amp; Biscuits</v>
      </c>
      <c r="O29" s="74"/>
    </row>
    <row r="30" spans="1:27" s="73" customFormat="1" x14ac:dyDescent="0.2">
      <c r="A30" s="73">
        <v>2</v>
      </c>
      <c r="B30" s="73">
        <v>11</v>
      </c>
      <c r="C30" s="73">
        <v>23</v>
      </c>
      <c r="D30" s="74">
        <v>15</v>
      </c>
      <c r="E30" s="263"/>
      <c r="G30" s="307"/>
      <c r="H30" s="307" t="s">
        <v>1188</v>
      </c>
      <c r="I30" s="307"/>
      <c r="J30" s="264" t="str">
        <f t="shared" si="0"/>
        <v>Prawn Salad</v>
      </c>
      <c r="K30" s="264" t="str">
        <f t="shared" si="1"/>
        <v>Roast Pork</v>
      </c>
      <c r="L30" s="264" t="str">
        <f t="shared" si="2"/>
        <v>Crème Brûlée</v>
      </c>
      <c r="O30" s="74"/>
    </row>
    <row r="31" spans="1:27" s="73" customFormat="1" x14ac:dyDescent="0.2">
      <c r="A31" s="73">
        <v>3</v>
      </c>
      <c r="B31" s="73">
        <v>12</v>
      </c>
      <c r="C31" s="73">
        <v>24</v>
      </c>
      <c r="D31" s="74">
        <v>16</v>
      </c>
      <c r="E31" s="74"/>
      <c r="G31" s="307" t="s">
        <v>844</v>
      </c>
      <c r="H31" s="307"/>
      <c r="I31" s="307"/>
      <c r="J31" s="264" t="str">
        <f t="shared" si="0"/>
        <v>Soup</v>
      </c>
      <c r="K31" s="264" t="str">
        <f t="shared" si="1"/>
        <v>S&amp;K Pudding</v>
      </c>
      <c r="L31" s="264" t="str">
        <f t="shared" si="2"/>
        <v>Cheese &amp; Biscuits</v>
      </c>
      <c r="O31" s="74"/>
    </row>
    <row r="32" spans="1:27" s="73" customFormat="1" x14ac:dyDescent="0.2">
      <c r="A32" s="73">
        <v>2</v>
      </c>
      <c r="B32" s="73">
        <v>11</v>
      </c>
      <c r="C32" s="73">
        <v>21</v>
      </c>
      <c r="D32" s="74">
        <v>16</v>
      </c>
      <c r="E32" s="265"/>
      <c r="G32" s="307"/>
      <c r="H32" s="307" t="s">
        <v>845</v>
      </c>
      <c r="I32" s="307"/>
      <c r="J32" s="264" t="str">
        <f t="shared" si="0"/>
        <v>Prawn Salad</v>
      </c>
      <c r="K32" s="264" t="str">
        <f t="shared" si="1"/>
        <v>Roast Pork</v>
      </c>
      <c r="L32" s="264" t="str">
        <f t="shared" si="2"/>
        <v>Lemon Roulade</v>
      </c>
      <c r="O32" s="266"/>
      <c r="P32" s="267"/>
      <c r="Q32" s="267"/>
      <c r="R32" s="267"/>
      <c r="S32" s="267"/>
      <c r="T32" s="267"/>
      <c r="U32" s="267"/>
      <c r="V32" s="267"/>
      <c r="W32" s="267"/>
      <c r="X32" s="267"/>
      <c r="Y32" s="267"/>
      <c r="Z32" s="267"/>
      <c r="AA32" s="267"/>
    </row>
    <row r="33" spans="1:27" s="73" customFormat="1" x14ac:dyDescent="0.2">
      <c r="A33" s="73">
        <v>2</v>
      </c>
      <c r="B33" s="73">
        <v>13</v>
      </c>
      <c r="C33" s="73">
        <v>24</v>
      </c>
      <c r="D33" s="74">
        <v>16</v>
      </c>
      <c r="E33" s="74"/>
      <c r="G33" s="307" t="s">
        <v>1421</v>
      </c>
      <c r="H33" s="307"/>
      <c r="I33" s="307"/>
      <c r="J33" s="264" t="str">
        <f t="shared" si="0"/>
        <v>Prawn Salad</v>
      </c>
      <c r="K33" s="264" t="str">
        <f t="shared" si="1"/>
        <v>Haddock Mornay</v>
      </c>
      <c r="L33" s="264" t="str">
        <f t="shared" si="2"/>
        <v>Cheese &amp; Biscuits</v>
      </c>
      <c r="O33" s="266"/>
      <c r="P33" s="267"/>
      <c r="Q33" s="267"/>
      <c r="R33" s="267"/>
      <c r="S33" s="267"/>
      <c r="T33" s="267"/>
      <c r="U33" s="267"/>
      <c r="V33" s="267"/>
      <c r="W33" s="267"/>
      <c r="X33" s="267"/>
      <c r="Y33" s="267"/>
      <c r="Z33" s="267"/>
      <c r="AA33" s="267"/>
    </row>
    <row r="34" spans="1:27" s="73" customFormat="1" x14ac:dyDescent="0.2">
      <c r="A34" s="73">
        <v>3</v>
      </c>
      <c r="B34" s="73">
        <v>13</v>
      </c>
      <c r="C34" s="73">
        <v>24</v>
      </c>
      <c r="D34" s="74">
        <v>10</v>
      </c>
      <c r="E34" s="74"/>
      <c r="G34" s="307"/>
      <c r="H34" s="307"/>
      <c r="I34" s="307" t="s">
        <v>1175</v>
      </c>
      <c r="J34" s="264" t="str">
        <f t="shared" si="0"/>
        <v>Soup</v>
      </c>
      <c r="K34" s="264" t="str">
        <f t="shared" si="1"/>
        <v>Haddock Mornay</v>
      </c>
      <c r="L34" s="264" t="str">
        <f t="shared" si="2"/>
        <v>Cheese &amp; Biscuits</v>
      </c>
      <c r="O34" s="266"/>
      <c r="P34" s="267"/>
      <c r="Q34" s="267"/>
      <c r="R34" s="267"/>
      <c r="S34" s="267"/>
      <c r="T34" s="267"/>
      <c r="U34" s="267"/>
      <c r="V34" s="267"/>
      <c r="W34" s="267"/>
      <c r="X34" s="267"/>
      <c r="Y34" s="267"/>
      <c r="Z34" s="267"/>
      <c r="AA34" s="267"/>
    </row>
    <row r="35" spans="1:27" s="73" customFormat="1" x14ac:dyDescent="0.2">
      <c r="A35" s="73">
        <v>2</v>
      </c>
      <c r="B35" s="73">
        <v>11</v>
      </c>
      <c r="C35" s="73">
        <v>22</v>
      </c>
      <c r="D35" s="74">
        <v>16</v>
      </c>
      <c r="E35" s="265"/>
      <c r="G35" s="307"/>
      <c r="H35" s="307" t="s">
        <v>1176</v>
      </c>
      <c r="I35" s="307"/>
      <c r="J35" s="264" t="str">
        <f t="shared" si="0"/>
        <v>Prawn Salad</v>
      </c>
      <c r="K35" s="264" t="str">
        <f t="shared" si="1"/>
        <v>Roast Pork</v>
      </c>
      <c r="L35" s="264" t="str">
        <f t="shared" si="2"/>
        <v>B&amp;B Pudding</v>
      </c>
      <c r="O35" s="266"/>
      <c r="P35" s="267"/>
      <c r="Q35" s="267"/>
      <c r="R35" s="267"/>
      <c r="S35" s="267"/>
      <c r="T35" s="267"/>
      <c r="U35" s="267"/>
      <c r="V35" s="267"/>
      <c r="W35" s="267"/>
      <c r="X35" s="267"/>
      <c r="Y35" s="267"/>
      <c r="Z35" s="267"/>
      <c r="AA35" s="267"/>
    </row>
    <row r="36" spans="1:27" s="73" customFormat="1" x14ac:dyDescent="0.2">
      <c r="A36" s="73">
        <v>2</v>
      </c>
      <c r="B36" s="73">
        <v>12</v>
      </c>
      <c r="C36" s="73">
        <v>23</v>
      </c>
      <c r="D36" s="74">
        <v>16</v>
      </c>
      <c r="E36" s="74"/>
      <c r="G36" s="307" t="s">
        <v>1195</v>
      </c>
      <c r="H36" s="307"/>
      <c r="I36" s="307"/>
      <c r="J36" s="264" t="str">
        <f t="shared" si="0"/>
        <v>Prawn Salad</v>
      </c>
      <c r="K36" s="264" t="str">
        <f t="shared" si="1"/>
        <v>S&amp;K Pudding</v>
      </c>
      <c r="L36" s="264" t="str">
        <f t="shared" si="2"/>
        <v>Crème Brûlée</v>
      </c>
      <c r="O36" s="74"/>
    </row>
    <row r="37" spans="1:27" s="73" customFormat="1" x14ac:dyDescent="0.2">
      <c r="A37" s="73">
        <v>1</v>
      </c>
      <c r="B37" s="73">
        <v>13</v>
      </c>
      <c r="C37" s="73">
        <v>23</v>
      </c>
      <c r="D37" s="74">
        <v>16</v>
      </c>
      <c r="E37" s="74"/>
      <c r="G37" s="307"/>
      <c r="H37" s="307" t="s">
        <v>1196</v>
      </c>
      <c r="I37" s="307"/>
      <c r="J37" s="264" t="str">
        <f t="shared" si="0"/>
        <v>Melon Sorbet</v>
      </c>
      <c r="K37" s="264" t="str">
        <f t="shared" si="1"/>
        <v>Haddock Mornay</v>
      </c>
      <c r="L37" s="264" t="str">
        <f t="shared" si="2"/>
        <v>Crème Brûlée</v>
      </c>
      <c r="O37" s="74"/>
    </row>
    <row r="38" spans="1:27" s="73" customFormat="1" x14ac:dyDescent="0.2">
      <c r="A38" s="73">
        <v>1</v>
      </c>
      <c r="B38" s="73">
        <v>11</v>
      </c>
      <c r="C38" s="73">
        <v>21</v>
      </c>
      <c r="D38" s="74">
        <v>16</v>
      </c>
      <c r="E38" s="263"/>
      <c r="G38" s="307" t="s">
        <v>863</v>
      </c>
      <c r="H38" s="307"/>
      <c r="I38" s="307"/>
      <c r="J38" s="264" t="str">
        <f t="shared" si="0"/>
        <v>Melon Sorbet</v>
      </c>
      <c r="K38" s="264" t="str">
        <f t="shared" si="1"/>
        <v>Roast Pork</v>
      </c>
      <c r="L38" s="264" t="str">
        <f t="shared" si="2"/>
        <v>Lemon Roulade</v>
      </c>
      <c r="O38" s="74"/>
    </row>
    <row r="39" spans="1:27" s="73" customFormat="1" x14ac:dyDescent="0.2">
      <c r="A39" s="73">
        <v>1</v>
      </c>
      <c r="B39" s="73">
        <v>11</v>
      </c>
      <c r="C39" s="73">
        <v>23</v>
      </c>
      <c r="D39" s="74">
        <v>16</v>
      </c>
      <c r="E39" s="263"/>
      <c r="G39" s="307"/>
      <c r="H39" s="307" t="s">
        <v>864</v>
      </c>
      <c r="I39" s="307"/>
      <c r="J39" s="264" t="str">
        <f t="shared" si="0"/>
        <v>Melon Sorbet</v>
      </c>
      <c r="K39" s="264" t="str">
        <f t="shared" si="1"/>
        <v>Roast Pork</v>
      </c>
      <c r="L39" s="264" t="str">
        <f t="shared" si="2"/>
        <v>Crème Brûlée</v>
      </c>
      <c r="O39" s="74"/>
    </row>
    <row r="40" spans="1:27" s="73" customFormat="1" x14ac:dyDescent="0.2">
      <c r="A40" s="73">
        <v>2</v>
      </c>
      <c r="B40" s="73">
        <v>11</v>
      </c>
      <c r="C40" s="73">
        <v>22</v>
      </c>
      <c r="D40" s="74">
        <v>16</v>
      </c>
      <c r="E40" s="263"/>
      <c r="G40" s="307" t="s">
        <v>850</v>
      </c>
      <c r="H40" s="307"/>
      <c r="I40" s="307"/>
      <c r="J40" s="264" t="str">
        <f t="shared" si="0"/>
        <v>Prawn Salad</v>
      </c>
      <c r="K40" s="264" t="str">
        <f t="shared" si="1"/>
        <v>Roast Pork</v>
      </c>
      <c r="L40" s="264" t="str">
        <f t="shared" si="2"/>
        <v>B&amp;B Pudding</v>
      </c>
      <c r="O40" s="74"/>
    </row>
    <row r="41" spans="1:27" s="73" customFormat="1" x14ac:dyDescent="0.2">
      <c r="A41" s="73">
        <v>1</v>
      </c>
      <c r="B41" s="73">
        <v>11</v>
      </c>
      <c r="C41" s="73">
        <v>23</v>
      </c>
      <c r="D41" s="74">
        <v>16</v>
      </c>
      <c r="E41" s="263"/>
      <c r="G41" s="307"/>
      <c r="H41" s="307" t="s">
        <v>851</v>
      </c>
      <c r="I41" s="307"/>
      <c r="J41" s="264" t="str">
        <f t="shared" si="0"/>
        <v>Melon Sorbet</v>
      </c>
      <c r="K41" s="264" t="str">
        <f t="shared" si="1"/>
        <v>Roast Pork</v>
      </c>
      <c r="L41" s="264" t="str">
        <f t="shared" si="2"/>
        <v>Crème Brûlée</v>
      </c>
      <c r="O41" s="74"/>
    </row>
    <row r="42" spans="1:27" s="73" customFormat="1" x14ac:dyDescent="0.2">
      <c r="A42" s="73">
        <v>2</v>
      </c>
      <c r="B42" s="73">
        <v>11</v>
      </c>
      <c r="C42" s="73">
        <v>21</v>
      </c>
      <c r="D42" s="74">
        <v>10</v>
      </c>
      <c r="E42" s="265"/>
      <c r="G42" s="307"/>
      <c r="H42" s="307"/>
      <c r="I42" s="307" t="s">
        <v>1208</v>
      </c>
      <c r="J42" s="264" t="str">
        <f t="shared" si="0"/>
        <v>Prawn Salad</v>
      </c>
      <c r="K42" s="264" t="str">
        <f t="shared" si="1"/>
        <v>Roast Pork</v>
      </c>
      <c r="L42" s="264" t="str">
        <f t="shared" si="2"/>
        <v>Lemon Roulade</v>
      </c>
      <c r="O42" s="74"/>
    </row>
    <row r="43" spans="1:27" s="73" customFormat="1" x14ac:dyDescent="0.2">
      <c r="A43" s="73">
        <v>1</v>
      </c>
      <c r="B43" s="73">
        <v>11</v>
      </c>
      <c r="C43" s="73">
        <v>23</v>
      </c>
      <c r="D43" s="74">
        <v>16</v>
      </c>
      <c r="E43" s="265"/>
      <c r="G43" s="307" t="s">
        <v>1422</v>
      </c>
      <c r="H43" s="307"/>
      <c r="I43" s="307"/>
      <c r="J43" s="264" t="str">
        <f t="shared" si="0"/>
        <v>Melon Sorbet</v>
      </c>
      <c r="K43" s="264" t="str">
        <f t="shared" si="1"/>
        <v>Roast Pork</v>
      </c>
      <c r="L43" s="264" t="str">
        <f t="shared" si="2"/>
        <v>Crème Brûlée</v>
      </c>
      <c r="O43" s="74"/>
    </row>
    <row r="44" spans="1:27" s="73" customFormat="1" x14ac:dyDescent="0.2">
      <c r="A44" s="73">
        <v>1</v>
      </c>
      <c r="B44" s="73">
        <v>11</v>
      </c>
      <c r="C44" s="73">
        <v>23</v>
      </c>
      <c r="D44" s="74">
        <v>16</v>
      </c>
      <c r="E44" s="265"/>
      <c r="G44" s="307"/>
      <c r="H44" s="307" t="s">
        <v>1423</v>
      </c>
      <c r="I44" s="307"/>
      <c r="J44" s="264" t="str">
        <f t="shared" si="0"/>
        <v>Melon Sorbet</v>
      </c>
      <c r="K44" s="264" t="str">
        <f t="shared" si="1"/>
        <v>Roast Pork</v>
      </c>
      <c r="L44" s="264" t="str">
        <f t="shared" si="2"/>
        <v>Crème Brûlée</v>
      </c>
      <c r="O44" s="74"/>
    </row>
    <row r="45" spans="1:27" s="73" customFormat="1" x14ac:dyDescent="0.2">
      <c r="A45" s="73">
        <v>2</v>
      </c>
      <c r="B45" s="73">
        <v>11</v>
      </c>
      <c r="C45" s="73">
        <v>21</v>
      </c>
      <c r="D45" s="74">
        <v>16</v>
      </c>
      <c r="E45" s="263"/>
      <c r="G45" s="307"/>
      <c r="H45" s="310" t="s">
        <v>1424</v>
      </c>
      <c r="I45" s="307"/>
      <c r="J45" s="264" t="str">
        <f t="shared" si="0"/>
        <v>Prawn Salad</v>
      </c>
      <c r="K45" s="264" t="str">
        <f t="shared" si="1"/>
        <v>Roast Pork</v>
      </c>
      <c r="L45" s="264" t="str">
        <f t="shared" si="2"/>
        <v>Lemon Roulade</v>
      </c>
      <c r="O45" s="74"/>
    </row>
    <row r="46" spans="1:27" s="73" customFormat="1" x14ac:dyDescent="0.2">
      <c r="A46" s="73">
        <v>3</v>
      </c>
      <c r="B46" s="73">
        <v>11</v>
      </c>
      <c r="C46" s="73">
        <v>21</v>
      </c>
      <c r="D46" s="74">
        <v>16</v>
      </c>
      <c r="E46" s="263"/>
      <c r="G46" s="307" t="s">
        <v>1179</v>
      </c>
      <c r="H46" s="307"/>
      <c r="I46" s="307"/>
      <c r="J46" s="264" t="str">
        <f t="shared" si="0"/>
        <v>Soup</v>
      </c>
      <c r="K46" s="264" t="str">
        <f t="shared" si="1"/>
        <v>Roast Pork</v>
      </c>
      <c r="L46" s="264" t="str">
        <f t="shared" si="2"/>
        <v>Lemon Roulade</v>
      </c>
      <c r="O46" s="74"/>
    </row>
    <row r="47" spans="1:27" s="73" customFormat="1" x14ac:dyDescent="0.2">
      <c r="A47" s="73">
        <v>1</v>
      </c>
      <c r="B47" s="73">
        <v>11</v>
      </c>
      <c r="C47" s="73">
        <v>23</v>
      </c>
      <c r="D47" s="74">
        <v>16</v>
      </c>
      <c r="E47" s="263"/>
      <c r="G47" s="307"/>
      <c r="H47" s="307" t="s">
        <v>1221</v>
      </c>
      <c r="I47" s="307"/>
      <c r="J47" s="264" t="str">
        <f t="shared" si="0"/>
        <v>Melon Sorbet</v>
      </c>
      <c r="K47" s="264" t="str">
        <f t="shared" si="1"/>
        <v>Roast Pork</v>
      </c>
      <c r="L47" s="264" t="str">
        <f t="shared" si="2"/>
        <v>Crème Brûlée</v>
      </c>
      <c r="O47" s="74"/>
    </row>
    <row r="48" spans="1:27" s="73" customFormat="1" x14ac:dyDescent="0.2">
      <c r="A48" s="73">
        <v>2</v>
      </c>
      <c r="B48" s="73">
        <v>12</v>
      </c>
      <c r="C48" s="73">
        <v>23</v>
      </c>
      <c r="D48" s="74">
        <v>16</v>
      </c>
      <c r="E48" s="263"/>
      <c r="G48" s="307" t="s">
        <v>1180</v>
      </c>
      <c r="H48" s="307"/>
      <c r="I48" s="307"/>
      <c r="J48" s="264" t="str">
        <f t="shared" si="0"/>
        <v>Prawn Salad</v>
      </c>
      <c r="K48" s="264" t="str">
        <f t="shared" si="1"/>
        <v>S&amp;K Pudding</v>
      </c>
      <c r="L48" s="264" t="str">
        <f t="shared" si="2"/>
        <v>Crème Brûlée</v>
      </c>
      <c r="O48" s="74"/>
    </row>
    <row r="49" spans="1:15" s="73" customFormat="1" x14ac:dyDescent="0.2">
      <c r="A49" s="73">
        <v>2</v>
      </c>
      <c r="B49" s="73">
        <v>13</v>
      </c>
      <c r="C49" s="73">
        <v>23</v>
      </c>
      <c r="D49" s="74">
        <v>16</v>
      </c>
      <c r="E49" s="263"/>
      <c r="G49" s="307"/>
      <c r="H49" s="307" t="s">
        <v>1181</v>
      </c>
      <c r="I49" s="307"/>
      <c r="J49" s="264" t="str">
        <f t="shared" si="0"/>
        <v>Prawn Salad</v>
      </c>
      <c r="K49" s="264" t="str">
        <f t="shared" si="1"/>
        <v>Haddock Mornay</v>
      </c>
      <c r="L49" s="264" t="str">
        <f t="shared" si="2"/>
        <v>Crème Brûlée</v>
      </c>
      <c r="O49" s="74"/>
    </row>
    <row r="50" spans="1:15" s="73" customFormat="1" x14ac:dyDescent="0.2">
      <c r="A50" s="73">
        <v>3</v>
      </c>
      <c r="B50" s="73">
        <v>12</v>
      </c>
      <c r="C50" s="73">
        <v>22</v>
      </c>
      <c r="D50" s="74">
        <v>16</v>
      </c>
      <c r="E50" s="263"/>
      <c r="G50" s="307" t="s">
        <v>1177</v>
      </c>
      <c r="H50" s="307"/>
      <c r="I50" s="307"/>
      <c r="J50" s="264" t="str">
        <f t="shared" si="0"/>
        <v>Soup</v>
      </c>
      <c r="K50" s="264" t="str">
        <f t="shared" si="1"/>
        <v>S&amp;K Pudding</v>
      </c>
      <c r="L50" s="264" t="str">
        <f t="shared" si="2"/>
        <v>B&amp;B Pudding</v>
      </c>
      <c r="O50" s="74"/>
    </row>
    <row r="51" spans="1:15" s="73" customFormat="1" x14ac:dyDescent="0.2">
      <c r="A51" s="73">
        <v>1</v>
      </c>
      <c r="B51" s="73">
        <v>13</v>
      </c>
      <c r="C51" s="73">
        <v>23</v>
      </c>
      <c r="D51" s="74">
        <v>16</v>
      </c>
      <c r="E51" s="263"/>
      <c r="G51" s="307"/>
      <c r="H51" s="307" t="s">
        <v>1178</v>
      </c>
      <c r="I51" s="307"/>
      <c r="J51" s="264" t="str">
        <f t="shared" si="0"/>
        <v>Melon Sorbet</v>
      </c>
      <c r="K51" s="264" t="str">
        <f t="shared" si="1"/>
        <v>Haddock Mornay</v>
      </c>
      <c r="L51" s="264" t="str">
        <f t="shared" si="2"/>
        <v>Crème Brûlée</v>
      </c>
      <c r="O51" s="74"/>
    </row>
    <row r="52" spans="1:15" s="73" customFormat="1" x14ac:dyDescent="0.2">
      <c r="A52" s="73">
        <v>2</v>
      </c>
      <c r="B52" s="73">
        <v>11</v>
      </c>
      <c r="C52" s="73">
        <v>23</v>
      </c>
      <c r="D52" s="74">
        <v>10</v>
      </c>
      <c r="E52" s="263"/>
      <c r="G52" s="307"/>
      <c r="H52" s="307"/>
      <c r="I52" s="307" t="s">
        <v>1187</v>
      </c>
      <c r="J52" s="264" t="str">
        <f t="shared" si="0"/>
        <v>Prawn Salad</v>
      </c>
      <c r="K52" s="264" t="str">
        <f t="shared" si="1"/>
        <v>Roast Pork</v>
      </c>
      <c r="L52" s="264" t="str">
        <f t="shared" si="2"/>
        <v>Crème Brûlée</v>
      </c>
      <c r="O52" s="74"/>
    </row>
    <row r="53" spans="1:15" s="73" customFormat="1" x14ac:dyDescent="0.2">
      <c r="A53" s="73">
        <v>2</v>
      </c>
      <c r="B53" s="73">
        <v>11</v>
      </c>
      <c r="C53" s="73">
        <v>22</v>
      </c>
      <c r="D53" s="74">
        <v>10</v>
      </c>
      <c r="E53" s="263"/>
      <c r="G53" s="307"/>
      <c r="H53" s="307"/>
      <c r="I53" s="307" t="s">
        <v>1211</v>
      </c>
      <c r="J53" s="264" t="str">
        <f t="shared" si="0"/>
        <v>Prawn Salad</v>
      </c>
      <c r="K53" s="264" t="str">
        <f t="shared" si="1"/>
        <v>Roast Pork</v>
      </c>
      <c r="L53" s="264" t="str">
        <f t="shared" si="2"/>
        <v>B&amp;B Pudding</v>
      </c>
      <c r="O53" s="74"/>
    </row>
    <row r="54" spans="1:15" s="73" customFormat="1" x14ac:dyDescent="0.2">
      <c r="A54" s="73">
        <v>3</v>
      </c>
      <c r="B54" s="73">
        <v>12</v>
      </c>
      <c r="C54" s="73">
        <v>21</v>
      </c>
      <c r="D54" s="74">
        <v>16</v>
      </c>
      <c r="E54" s="263"/>
      <c r="G54" s="307" t="s">
        <v>1210</v>
      </c>
      <c r="H54" s="307"/>
      <c r="I54" s="307"/>
      <c r="J54" s="264" t="str">
        <f t="shared" si="0"/>
        <v>Soup</v>
      </c>
      <c r="K54" s="264" t="str">
        <f t="shared" si="1"/>
        <v>S&amp;K Pudding</v>
      </c>
      <c r="L54" s="264" t="str">
        <f t="shared" si="2"/>
        <v>Lemon Roulade</v>
      </c>
      <c r="O54" s="74"/>
    </row>
    <row r="55" spans="1:15" s="73" customFormat="1" x14ac:dyDescent="0.2">
      <c r="A55" s="73">
        <v>1</v>
      </c>
      <c r="B55" s="73">
        <v>12</v>
      </c>
      <c r="C55" s="73">
        <v>21</v>
      </c>
      <c r="D55" s="74">
        <v>16</v>
      </c>
      <c r="E55" s="263"/>
      <c r="G55" s="307"/>
      <c r="H55" s="307" t="s">
        <v>1425</v>
      </c>
      <c r="I55" s="307"/>
      <c r="J55" s="264" t="str">
        <f t="shared" si="0"/>
        <v>Melon Sorbet</v>
      </c>
      <c r="K55" s="264" t="str">
        <f t="shared" si="1"/>
        <v>S&amp;K Pudding</v>
      </c>
      <c r="L55" s="264" t="str">
        <f t="shared" si="2"/>
        <v>Lemon Roulade</v>
      </c>
      <c r="O55" s="74"/>
    </row>
    <row r="56" spans="1:15" s="73" customFormat="1" x14ac:dyDescent="0.2">
      <c r="A56" s="73">
        <v>3</v>
      </c>
      <c r="B56" s="73">
        <v>11</v>
      </c>
      <c r="C56" s="73">
        <v>22</v>
      </c>
      <c r="D56" s="74">
        <v>16</v>
      </c>
      <c r="E56" s="263"/>
      <c r="G56" s="307" t="s">
        <v>846</v>
      </c>
      <c r="H56" s="307"/>
      <c r="I56" s="307"/>
      <c r="J56" s="264" t="str">
        <f t="shared" si="0"/>
        <v>Soup</v>
      </c>
      <c r="K56" s="264" t="str">
        <f t="shared" si="1"/>
        <v>Roast Pork</v>
      </c>
      <c r="L56" s="264" t="str">
        <f t="shared" si="2"/>
        <v>B&amp;B Pudding</v>
      </c>
      <c r="O56" s="74"/>
    </row>
    <row r="57" spans="1:15" s="73" customFormat="1" x14ac:dyDescent="0.2">
      <c r="A57" s="73">
        <v>1</v>
      </c>
      <c r="B57" s="73">
        <v>12</v>
      </c>
      <c r="C57" s="73">
        <v>24</v>
      </c>
      <c r="D57" s="74">
        <v>16</v>
      </c>
      <c r="E57" s="263"/>
      <c r="G57" s="307"/>
      <c r="H57" s="307" t="s">
        <v>847</v>
      </c>
      <c r="I57" s="307"/>
      <c r="J57" s="264" t="str">
        <f t="shared" si="0"/>
        <v>Melon Sorbet</v>
      </c>
      <c r="K57" s="264" t="str">
        <f t="shared" si="1"/>
        <v>S&amp;K Pudding</v>
      </c>
      <c r="L57" s="264" t="str">
        <f t="shared" si="2"/>
        <v>Cheese &amp; Biscuits</v>
      </c>
      <c r="O57" s="74"/>
    </row>
    <row r="58" spans="1:15" s="73" customFormat="1" x14ac:dyDescent="0.2">
      <c r="A58" s="73">
        <v>2</v>
      </c>
      <c r="B58" s="73">
        <v>12</v>
      </c>
      <c r="C58" s="73">
        <v>23</v>
      </c>
      <c r="D58" s="74">
        <v>16</v>
      </c>
      <c r="E58" s="263"/>
      <c r="G58" s="307" t="s">
        <v>855</v>
      </c>
      <c r="H58" s="307"/>
      <c r="I58" s="307"/>
      <c r="J58" s="264" t="str">
        <f t="shared" si="0"/>
        <v>Prawn Salad</v>
      </c>
      <c r="K58" s="264" t="str">
        <f t="shared" si="1"/>
        <v>S&amp;K Pudding</v>
      </c>
      <c r="L58" s="264" t="str">
        <f t="shared" si="2"/>
        <v>Crème Brûlée</v>
      </c>
      <c r="O58" s="74"/>
    </row>
    <row r="59" spans="1:15" s="73" customFormat="1" x14ac:dyDescent="0.2">
      <c r="A59" s="73">
        <v>1</v>
      </c>
      <c r="B59" s="73">
        <v>13</v>
      </c>
      <c r="C59" s="73">
        <v>23</v>
      </c>
      <c r="D59" s="74">
        <v>16</v>
      </c>
      <c r="E59" s="74"/>
      <c r="G59" s="307"/>
      <c r="H59" s="307" t="s">
        <v>856</v>
      </c>
      <c r="I59" s="307"/>
      <c r="J59" s="264" t="str">
        <f t="shared" si="0"/>
        <v>Melon Sorbet</v>
      </c>
      <c r="K59" s="264" t="str">
        <f t="shared" si="1"/>
        <v>Haddock Mornay</v>
      </c>
      <c r="L59" s="264" t="str">
        <f t="shared" si="2"/>
        <v>Crème Brûlée</v>
      </c>
      <c r="O59" s="74"/>
    </row>
    <row r="60" spans="1:15" s="73" customFormat="1" x14ac:dyDescent="0.2">
      <c r="A60" s="73">
        <v>3</v>
      </c>
      <c r="B60" s="73">
        <v>12</v>
      </c>
      <c r="C60" s="73">
        <v>22</v>
      </c>
      <c r="D60" s="263">
        <v>16</v>
      </c>
      <c r="E60" s="263"/>
      <c r="G60" s="307" t="s">
        <v>1164</v>
      </c>
      <c r="H60" s="307"/>
      <c r="I60" s="307"/>
      <c r="J60" s="264" t="str">
        <f t="shared" si="0"/>
        <v>Soup</v>
      </c>
      <c r="K60" s="264" t="str">
        <f t="shared" si="1"/>
        <v>S&amp;K Pudding</v>
      </c>
      <c r="L60" s="264" t="str">
        <f t="shared" si="2"/>
        <v>B&amp;B Pudding</v>
      </c>
      <c r="O60" s="74"/>
    </row>
    <row r="61" spans="1:15" s="73" customFormat="1" x14ac:dyDescent="0.2">
      <c r="A61" s="73">
        <v>1</v>
      </c>
      <c r="B61" s="73">
        <v>11</v>
      </c>
      <c r="C61" s="73">
        <v>21</v>
      </c>
      <c r="D61" s="263">
        <v>16</v>
      </c>
      <c r="E61" s="263"/>
      <c r="G61" s="307"/>
      <c r="H61" s="307" t="s">
        <v>1426</v>
      </c>
      <c r="I61" s="307"/>
      <c r="J61" s="264" t="str">
        <f t="shared" si="0"/>
        <v>Melon Sorbet</v>
      </c>
      <c r="K61" s="264" t="str">
        <f t="shared" si="1"/>
        <v>Roast Pork</v>
      </c>
      <c r="L61" s="264" t="str">
        <f t="shared" si="2"/>
        <v>Lemon Roulade</v>
      </c>
      <c r="O61" s="74"/>
    </row>
    <row r="62" spans="1:15" s="73" customFormat="1" x14ac:dyDescent="0.2">
      <c r="A62" s="73">
        <v>1</v>
      </c>
      <c r="B62" s="73">
        <v>12</v>
      </c>
      <c r="C62" s="73">
        <v>21</v>
      </c>
      <c r="D62" s="74">
        <v>16</v>
      </c>
      <c r="E62" s="263"/>
      <c r="G62" s="307"/>
      <c r="H62" s="307" t="s">
        <v>1427</v>
      </c>
      <c r="I62" s="307"/>
      <c r="J62" s="264" t="str">
        <f t="shared" si="0"/>
        <v>Melon Sorbet</v>
      </c>
      <c r="K62" s="264" t="str">
        <f t="shared" si="1"/>
        <v>S&amp;K Pudding</v>
      </c>
      <c r="L62" s="264" t="str">
        <f t="shared" si="2"/>
        <v>Lemon Roulade</v>
      </c>
      <c r="O62" s="74"/>
    </row>
    <row r="63" spans="1:15" s="73" customFormat="1" x14ac:dyDescent="0.2">
      <c r="A63" s="73">
        <v>1</v>
      </c>
      <c r="B63" s="73">
        <v>12</v>
      </c>
      <c r="C63" s="73">
        <v>24</v>
      </c>
      <c r="D63" s="74">
        <v>16</v>
      </c>
      <c r="E63" s="263"/>
      <c r="G63" s="307"/>
      <c r="H63" s="307" t="s">
        <v>1428</v>
      </c>
      <c r="I63" s="307"/>
      <c r="J63" s="264" t="str">
        <f t="shared" si="0"/>
        <v>Melon Sorbet</v>
      </c>
      <c r="K63" s="264" t="str">
        <f t="shared" si="1"/>
        <v>S&amp;K Pudding</v>
      </c>
      <c r="L63" s="264" t="str">
        <f t="shared" si="2"/>
        <v>Cheese &amp; Biscuits</v>
      </c>
      <c r="O63" s="74"/>
    </row>
    <row r="64" spans="1:15" s="73" customFormat="1" x14ac:dyDescent="0.2">
      <c r="A64" s="73">
        <v>1</v>
      </c>
      <c r="B64" s="73">
        <v>11</v>
      </c>
      <c r="C64" s="73">
        <v>24</v>
      </c>
      <c r="D64" s="74">
        <v>16</v>
      </c>
      <c r="E64" s="263"/>
      <c r="G64" s="307" t="s">
        <v>1186</v>
      </c>
      <c r="H64" s="307"/>
      <c r="I64" s="307"/>
      <c r="J64" s="264" t="str">
        <f t="shared" si="0"/>
        <v>Melon Sorbet</v>
      </c>
      <c r="K64" s="264" t="str">
        <f t="shared" si="1"/>
        <v>Roast Pork</v>
      </c>
      <c r="L64" s="264" t="str">
        <f t="shared" si="2"/>
        <v>Cheese &amp; Biscuits</v>
      </c>
      <c r="O64" s="74"/>
    </row>
    <row r="65" spans="1:15" s="73" customFormat="1" x14ac:dyDescent="0.2">
      <c r="A65" s="73">
        <v>1</v>
      </c>
      <c r="B65" s="73">
        <v>11</v>
      </c>
      <c r="C65" s="268">
        <v>24</v>
      </c>
      <c r="D65" s="74">
        <v>16</v>
      </c>
      <c r="E65" s="263"/>
      <c r="G65" s="307"/>
      <c r="H65" s="307" t="s">
        <v>1429</v>
      </c>
      <c r="I65" s="307"/>
      <c r="J65" s="264" t="str">
        <f t="shared" si="0"/>
        <v>Melon Sorbet</v>
      </c>
      <c r="K65" s="264" t="str">
        <f t="shared" si="1"/>
        <v>Roast Pork</v>
      </c>
      <c r="L65" s="264" t="str">
        <f t="shared" si="2"/>
        <v>Cheese &amp; Biscuits</v>
      </c>
    </row>
    <row r="66" spans="1:15" s="73" customFormat="1" x14ac:dyDescent="0.2">
      <c r="A66" s="73">
        <v>2</v>
      </c>
      <c r="B66" s="73">
        <v>11</v>
      </c>
      <c r="C66" s="73">
        <v>21</v>
      </c>
      <c r="D66" s="74">
        <v>16</v>
      </c>
      <c r="E66" s="263"/>
      <c r="G66" s="307" t="s">
        <v>1165</v>
      </c>
      <c r="H66" s="307"/>
      <c r="I66" s="307"/>
      <c r="J66" s="264" t="str">
        <f t="shared" si="0"/>
        <v>Prawn Salad</v>
      </c>
      <c r="K66" s="264" t="str">
        <f t="shared" si="1"/>
        <v>Roast Pork</v>
      </c>
      <c r="L66" s="264" t="str">
        <f t="shared" si="2"/>
        <v>Lemon Roulade</v>
      </c>
      <c r="O66" s="74"/>
    </row>
    <row r="67" spans="1:15" s="73" customFormat="1" x14ac:dyDescent="0.2">
      <c r="A67" s="73">
        <v>2</v>
      </c>
      <c r="B67" s="73">
        <v>11</v>
      </c>
      <c r="C67" s="73">
        <v>23</v>
      </c>
      <c r="D67" s="74">
        <v>16</v>
      </c>
      <c r="E67" s="263"/>
      <c r="G67" s="307"/>
      <c r="H67" s="307" t="s">
        <v>1166</v>
      </c>
      <c r="I67" s="307"/>
      <c r="J67" s="264" t="str">
        <f t="shared" si="0"/>
        <v>Prawn Salad</v>
      </c>
      <c r="K67" s="264" t="str">
        <f t="shared" si="1"/>
        <v>Roast Pork</v>
      </c>
      <c r="L67" s="264" t="str">
        <f t="shared" si="2"/>
        <v>Crème Brûlée</v>
      </c>
    </row>
    <row r="68" spans="1:15" s="73" customFormat="1" x14ac:dyDescent="0.2">
      <c r="A68" s="73">
        <v>2</v>
      </c>
      <c r="B68" s="73">
        <v>11</v>
      </c>
      <c r="C68" s="73">
        <v>21</v>
      </c>
      <c r="D68" s="74">
        <v>16</v>
      </c>
      <c r="E68" s="263"/>
      <c r="G68" s="307"/>
      <c r="H68" s="307" t="s">
        <v>1168</v>
      </c>
      <c r="I68" s="307"/>
      <c r="J68" s="264" t="str">
        <f t="shared" si="0"/>
        <v>Prawn Salad</v>
      </c>
      <c r="K68" s="264" t="str">
        <f t="shared" si="1"/>
        <v>Roast Pork</v>
      </c>
      <c r="L68" s="264" t="str">
        <f t="shared" si="2"/>
        <v>Lemon Roulade</v>
      </c>
      <c r="O68" s="74"/>
    </row>
    <row r="69" spans="1:15" s="73" customFormat="1" x14ac:dyDescent="0.2">
      <c r="A69" s="73">
        <v>1</v>
      </c>
      <c r="B69" s="73">
        <v>13</v>
      </c>
      <c r="C69" s="73">
        <v>23</v>
      </c>
      <c r="D69" s="74">
        <v>16</v>
      </c>
      <c r="E69" s="263"/>
      <c r="G69" s="307"/>
      <c r="H69" s="307" t="s">
        <v>1167</v>
      </c>
      <c r="I69" s="307"/>
      <c r="J69" s="264" t="str">
        <f t="shared" si="0"/>
        <v>Melon Sorbet</v>
      </c>
      <c r="K69" s="264" t="str">
        <f t="shared" si="1"/>
        <v>Haddock Mornay</v>
      </c>
      <c r="L69" s="264" t="str">
        <f t="shared" si="2"/>
        <v>Crème Brûlée</v>
      </c>
    </row>
    <row r="70" spans="1:15" s="73" customFormat="1" x14ac:dyDescent="0.2">
      <c r="A70" s="73">
        <v>3</v>
      </c>
      <c r="B70" s="73">
        <v>13</v>
      </c>
      <c r="C70" s="73">
        <v>23</v>
      </c>
      <c r="D70" s="74">
        <v>16</v>
      </c>
      <c r="E70" s="263"/>
      <c r="G70" s="307"/>
      <c r="H70" s="307" t="s">
        <v>994</v>
      </c>
      <c r="I70" s="307"/>
      <c r="J70" s="264" t="str">
        <f t="shared" si="0"/>
        <v>Soup</v>
      </c>
      <c r="K70" s="264" t="str">
        <f t="shared" si="1"/>
        <v>Haddock Mornay</v>
      </c>
      <c r="L70" s="264" t="str">
        <f t="shared" si="2"/>
        <v>Crème Brûlée</v>
      </c>
      <c r="O70" s="74"/>
    </row>
    <row r="71" spans="1:15" s="73" customFormat="1" x14ac:dyDescent="0.2">
      <c r="A71" s="73">
        <v>1</v>
      </c>
      <c r="B71" s="73">
        <v>11</v>
      </c>
      <c r="C71" s="73">
        <v>24</v>
      </c>
      <c r="D71" s="74">
        <v>16</v>
      </c>
      <c r="E71" s="263"/>
      <c r="G71" s="307" t="s">
        <v>993</v>
      </c>
      <c r="H71" s="307"/>
      <c r="I71" s="307"/>
      <c r="J71" s="264" t="str">
        <f t="shared" si="0"/>
        <v>Melon Sorbet</v>
      </c>
      <c r="K71" s="264" t="str">
        <f t="shared" si="1"/>
        <v>Roast Pork</v>
      </c>
      <c r="L71" s="264" t="str">
        <f t="shared" si="2"/>
        <v>Cheese &amp; Biscuits</v>
      </c>
    </row>
    <row r="72" spans="1:15" s="73" customFormat="1" x14ac:dyDescent="0.2">
      <c r="A72" s="73">
        <v>3</v>
      </c>
      <c r="B72" s="73">
        <v>13</v>
      </c>
      <c r="C72" s="73">
        <v>22</v>
      </c>
      <c r="D72" s="74">
        <v>16</v>
      </c>
      <c r="E72" s="263"/>
      <c r="G72" s="307" t="s">
        <v>1173</v>
      </c>
      <c r="H72" s="307"/>
      <c r="I72" s="307"/>
      <c r="J72" s="264" t="str">
        <f t="shared" si="0"/>
        <v>Soup</v>
      </c>
      <c r="K72" s="264" t="str">
        <f t="shared" si="1"/>
        <v>Haddock Mornay</v>
      </c>
      <c r="L72" s="264" t="str">
        <f t="shared" si="2"/>
        <v>B&amp;B Pudding</v>
      </c>
    </row>
    <row r="73" spans="1:15" s="73" customFormat="1" x14ac:dyDescent="0.2">
      <c r="A73" s="73">
        <v>1</v>
      </c>
      <c r="B73" s="73">
        <v>13</v>
      </c>
      <c r="C73" s="73">
        <v>21</v>
      </c>
      <c r="D73" s="74">
        <v>16</v>
      </c>
      <c r="E73" s="263"/>
      <c r="G73" s="307"/>
      <c r="H73" s="307" t="s">
        <v>1174</v>
      </c>
      <c r="I73" s="307"/>
      <c r="J73" s="264" t="str">
        <f t="shared" ref="J73:J120" si="3">IF(A73=1,$G$2,IF(A73=2,$G$3,IF(A73=3,$G$4,IF(A73=4,$G$5,IF(A73=5,$G$6,"-")))))</f>
        <v>Melon Sorbet</v>
      </c>
      <c r="K73" s="264" t="str">
        <f t="shared" ref="K73:K120" si="4">IF(B73=11,$I$2,IF(B73=12,$I$3,IF(B73=13,$I$4,IF(B73=14,$I$5,IF(B73=15,$I$6,"-")))))</f>
        <v>Haddock Mornay</v>
      </c>
      <c r="L73" s="264" t="str">
        <f t="shared" ref="L73:L120" si="5">IF(C73=21,$K$2,IF(C73=22,$K$3,IF(C73=23,$K$4,IF(C73=24,$K$5,IF(C73=25,$K$6,"-")))))</f>
        <v>Lemon Roulade</v>
      </c>
      <c r="O73" s="74"/>
    </row>
    <row r="74" spans="1:15" s="73" customFormat="1" x14ac:dyDescent="0.2">
      <c r="A74" s="269">
        <v>3</v>
      </c>
      <c r="B74" s="73">
        <v>11</v>
      </c>
      <c r="C74" s="73">
        <v>21</v>
      </c>
      <c r="D74" s="74">
        <v>16</v>
      </c>
      <c r="E74" s="263"/>
      <c r="G74" s="307" t="s">
        <v>1171</v>
      </c>
      <c r="H74" s="307"/>
      <c r="I74" s="307"/>
      <c r="J74" s="264" t="str">
        <f t="shared" si="3"/>
        <v>Soup</v>
      </c>
      <c r="K74" s="264" t="str">
        <f t="shared" si="4"/>
        <v>Roast Pork</v>
      </c>
      <c r="L74" s="264" t="str">
        <f t="shared" si="5"/>
        <v>Lemon Roulade</v>
      </c>
      <c r="O74" s="74"/>
    </row>
    <row r="75" spans="1:15" s="73" customFormat="1" x14ac:dyDescent="0.2">
      <c r="A75" s="73">
        <v>3</v>
      </c>
      <c r="B75" s="73">
        <v>11</v>
      </c>
      <c r="C75" s="73">
        <v>23</v>
      </c>
      <c r="D75" s="74">
        <v>16</v>
      </c>
      <c r="E75" s="263"/>
      <c r="G75" s="307"/>
      <c r="H75" s="307" t="s">
        <v>1172</v>
      </c>
      <c r="I75" s="307"/>
      <c r="J75" s="264" t="str">
        <f t="shared" si="3"/>
        <v>Soup</v>
      </c>
      <c r="K75" s="264" t="str">
        <f t="shared" si="4"/>
        <v>Roast Pork</v>
      </c>
      <c r="L75" s="264" t="str">
        <f t="shared" si="5"/>
        <v>Crème Brûlée</v>
      </c>
    </row>
    <row r="76" spans="1:15" s="73" customFormat="1" x14ac:dyDescent="0.2">
      <c r="A76" s="73">
        <v>1</v>
      </c>
      <c r="B76" s="73">
        <v>11</v>
      </c>
      <c r="C76" s="73">
        <v>23</v>
      </c>
      <c r="D76" s="263">
        <v>16</v>
      </c>
      <c r="G76" s="307" t="s">
        <v>839</v>
      </c>
      <c r="H76" s="307"/>
      <c r="I76" s="307"/>
      <c r="J76" s="264" t="str">
        <f t="shared" si="3"/>
        <v>Melon Sorbet</v>
      </c>
      <c r="K76" s="264" t="str">
        <f t="shared" si="4"/>
        <v>Roast Pork</v>
      </c>
      <c r="L76" s="264" t="str">
        <f t="shared" si="5"/>
        <v>Crème Brûlée</v>
      </c>
      <c r="O76" s="74"/>
    </row>
    <row r="77" spans="1:15" s="73" customFormat="1" x14ac:dyDescent="0.2">
      <c r="A77" s="73">
        <v>1</v>
      </c>
      <c r="B77" s="73">
        <v>11</v>
      </c>
      <c r="C77" s="73">
        <v>23</v>
      </c>
      <c r="D77" s="263">
        <v>16</v>
      </c>
      <c r="G77" s="307"/>
      <c r="H77" s="307" t="s">
        <v>842</v>
      </c>
      <c r="I77" s="307"/>
      <c r="J77" s="264" t="str">
        <f t="shared" si="3"/>
        <v>Melon Sorbet</v>
      </c>
      <c r="K77" s="264" t="str">
        <f t="shared" si="4"/>
        <v>Roast Pork</v>
      </c>
      <c r="L77" s="264" t="str">
        <f t="shared" si="5"/>
        <v>Crème Brûlée</v>
      </c>
      <c r="O77" s="74"/>
    </row>
    <row r="78" spans="1:15" s="73" customFormat="1" x14ac:dyDescent="0.2">
      <c r="A78" s="73">
        <v>2</v>
      </c>
      <c r="B78" s="73">
        <v>13</v>
      </c>
      <c r="C78" s="73">
        <v>22</v>
      </c>
      <c r="D78" s="74">
        <v>16</v>
      </c>
      <c r="E78" s="263"/>
      <c r="G78" s="307" t="s">
        <v>1430</v>
      </c>
      <c r="H78" s="307"/>
      <c r="I78" s="307"/>
      <c r="J78" s="264" t="str">
        <f t="shared" si="3"/>
        <v>Prawn Salad</v>
      </c>
      <c r="K78" s="264" t="str">
        <f t="shared" si="4"/>
        <v>Haddock Mornay</v>
      </c>
      <c r="L78" s="264" t="str">
        <f t="shared" si="5"/>
        <v>B&amp;B Pudding</v>
      </c>
      <c r="O78" s="74"/>
    </row>
    <row r="79" spans="1:15" s="73" customFormat="1" x14ac:dyDescent="0.2">
      <c r="A79" s="73">
        <v>2</v>
      </c>
      <c r="B79" s="73">
        <v>11</v>
      </c>
      <c r="C79" s="73">
        <v>23</v>
      </c>
      <c r="D79" s="74">
        <v>16</v>
      </c>
      <c r="G79" s="307" t="s">
        <v>1431</v>
      </c>
      <c r="H79" s="307"/>
      <c r="I79" s="307"/>
      <c r="J79" s="264" t="str">
        <f t="shared" si="3"/>
        <v>Prawn Salad</v>
      </c>
      <c r="K79" s="264" t="str">
        <f t="shared" si="4"/>
        <v>Roast Pork</v>
      </c>
      <c r="L79" s="264" t="str">
        <f t="shared" si="5"/>
        <v>Crème Brûlée</v>
      </c>
    </row>
    <row r="80" spans="1:15" s="73" customFormat="1" x14ac:dyDescent="0.2">
      <c r="A80" s="73">
        <v>1</v>
      </c>
      <c r="B80" s="73">
        <v>13</v>
      </c>
      <c r="C80" s="73">
        <v>21</v>
      </c>
      <c r="D80" s="74">
        <v>16</v>
      </c>
      <c r="E80" s="263"/>
      <c r="G80" s="307"/>
      <c r="H80" s="307" t="s">
        <v>1432</v>
      </c>
      <c r="I80" s="307"/>
      <c r="J80" s="264" t="str">
        <f t="shared" si="3"/>
        <v>Melon Sorbet</v>
      </c>
      <c r="K80" s="264" t="str">
        <f t="shared" si="4"/>
        <v>Haddock Mornay</v>
      </c>
      <c r="L80" s="264" t="str">
        <f t="shared" si="5"/>
        <v>Lemon Roulade</v>
      </c>
    </row>
    <row r="81" spans="1:15" s="73" customFormat="1" x14ac:dyDescent="0.2">
      <c r="A81" s="73">
        <v>3</v>
      </c>
      <c r="B81" s="73">
        <v>12</v>
      </c>
      <c r="C81" s="73">
        <v>21</v>
      </c>
      <c r="D81" s="263">
        <v>10</v>
      </c>
      <c r="E81" s="263"/>
      <c r="G81" s="307"/>
      <c r="H81" s="307"/>
      <c r="I81" s="307" t="s">
        <v>1433</v>
      </c>
      <c r="J81" s="264" t="str">
        <f t="shared" si="3"/>
        <v>Soup</v>
      </c>
      <c r="K81" s="264" t="str">
        <f t="shared" si="4"/>
        <v>S&amp;K Pudding</v>
      </c>
      <c r="L81" s="264" t="str">
        <f t="shared" si="5"/>
        <v>Lemon Roulade</v>
      </c>
    </row>
    <row r="82" spans="1:15" s="73" customFormat="1" x14ac:dyDescent="0.2">
      <c r="A82" s="73">
        <v>3</v>
      </c>
      <c r="B82" s="73">
        <v>12</v>
      </c>
      <c r="C82" s="73">
        <v>23</v>
      </c>
      <c r="D82" s="263">
        <v>16</v>
      </c>
      <c r="E82" s="263"/>
      <c r="G82" s="307" t="s">
        <v>857</v>
      </c>
      <c r="H82" s="307"/>
      <c r="I82" s="307"/>
      <c r="J82" s="264" t="str">
        <f t="shared" si="3"/>
        <v>Soup</v>
      </c>
      <c r="K82" s="264" t="str">
        <f t="shared" si="4"/>
        <v>S&amp;K Pudding</v>
      </c>
      <c r="L82" s="264" t="str">
        <f>IF(C82=21,$K$2,IF(C82=22,$K$3,IF(C82=23,$K$4,IF(C82=24,$K$5,IF(C82=25,$K$6,"-")))))</f>
        <v>Crème Brûlée</v>
      </c>
    </row>
    <row r="83" spans="1:15" s="73" customFormat="1" x14ac:dyDescent="0.2">
      <c r="A83" s="73">
        <v>1</v>
      </c>
      <c r="B83" s="73">
        <v>11</v>
      </c>
      <c r="C83" s="73">
        <v>21</v>
      </c>
      <c r="D83" s="74">
        <v>16</v>
      </c>
      <c r="E83" s="263"/>
      <c r="G83" s="307"/>
      <c r="H83" s="307" t="s">
        <v>858</v>
      </c>
      <c r="I83" s="307"/>
      <c r="J83" s="264" t="str">
        <f t="shared" si="3"/>
        <v>Melon Sorbet</v>
      </c>
      <c r="K83" s="264" t="str">
        <f t="shared" si="4"/>
        <v>Roast Pork</v>
      </c>
      <c r="L83" s="264" t="str">
        <f t="shared" si="5"/>
        <v>Lemon Roulade</v>
      </c>
    </row>
    <row r="84" spans="1:15" s="73" customFormat="1" x14ac:dyDescent="0.2">
      <c r="A84" s="73">
        <v>1</v>
      </c>
      <c r="B84" s="73">
        <v>11</v>
      </c>
      <c r="C84" s="73">
        <v>23</v>
      </c>
      <c r="D84" s="74">
        <v>10</v>
      </c>
      <c r="E84" s="74"/>
      <c r="G84" s="307"/>
      <c r="H84" s="307"/>
      <c r="I84" s="307" t="s">
        <v>1209</v>
      </c>
      <c r="J84" s="264" t="str">
        <f t="shared" si="3"/>
        <v>Melon Sorbet</v>
      </c>
      <c r="K84" s="264" t="str">
        <f t="shared" si="4"/>
        <v>Roast Pork</v>
      </c>
      <c r="L84" s="264" t="str">
        <f t="shared" si="5"/>
        <v>Crème Brûlée</v>
      </c>
      <c r="O84" s="74"/>
    </row>
    <row r="85" spans="1:15" s="73" customFormat="1" x14ac:dyDescent="0.2">
      <c r="A85" s="73">
        <v>2</v>
      </c>
      <c r="B85" s="73">
        <v>12</v>
      </c>
      <c r="C85" s="73">
        <v>21</v>
      </c>
      <c r="D85" s="74">
        <v>16</v>
      </c>
      <c r="E85" s="265"/>
      <c r="G85" s="307" t="s">
        <v>1160</v>
      </c>
      <c r="H85" s="307"/>
      <c r="I85" s="307"/>
      <c r="J85" s="264" t="str">
        <f t="shared" si="3"/>
        <v>Prawn Salad</v>
      </c>
      <c r="K85" s="264" t="str">
        <f t="shared" si="4"/>
        <v>S&amp;K Pudding</v>
      </c>
      <c r="L85" s="264" t="str">
        <f t="shared" si="5"/>
        <v>Lemon Roulade</v>
      </c>
      <c r="O85" s="74"/>
    </row>
    <row r="86" spans="1:15" s="73" customFormat="1" x14ac:dyDescent="0.2">
      <c r="A86" s="73">
        <v>2</v>
      </c>
      <c r="B86" s="73">
        <v>11</v>
      </c>
      <c r="C86" s="73">
        <v>23</v>
      </c>
      <c r="D86" s="74">
        <v>16</v>
      </c>
      <c r="E86" s="265"/>
      <c r="G86" s="307"/>
      <c r="H86" s="307" t="s">
        <v>1161</v>
      </c>
      <c r="I86" s="307"/>
      <c r="J86" s="264" t="str">
        <f t="shared" si="3"/>
        <v>Prawn Salad</v>
      </c>
      <c r="K86" s="264" t="str">
        <f t="shared" si="4"/>
        <v>Roast Pork</v>
      </c>
      <c r="L86" s="264" t="str">
        <f t="shared" si="5"/>
        <v>Crème Brûlée</v>
      </c>
      <c r="O86" s="74"/>
    </row>
    <row r="87" spans="1:15" s="73" customFormat="1" x14ac:dyDescent="0.2">
      <c r="A87" s="73">
        <v>2</v>
      </c>
      <c r="B87" s="73">
        <v>13</v>
      </c>
      <c r="C87" s="73">
        <v>24</v>
      </c>
      <c r="D87" s="74">
        <v>16</v>
      </c>
      <c r="E87" s="263"/>
      <c r="G87" s="307" t="s">
        <v>1440</v>
      </c>
      <c r="H87" s="307"/>
      <c r="I87" s="307"/>
      <c r="J87" s="264" t="str">
        <f t="shared" si="3"/>
        <v>Prawn Salad</v>
      </c>
      <c r="K87" s="264" t="str">
        <f t="shared" si="4"/>
        <v>Haddock Mornay</v>
      </c>
      <c r="L87" s="264" t="str">
        <f t="shared" si="5"/>
        <v>Cheese &amp; Biscuits</v>
      </c>
      <c r="O87" s="74"/>
    </row>
    <row r="88" spans="1:15" s="73" customFormat="1" x14ac:dyDescent="0.2">
      <c r="A88" s="73">
        <v>2</v>
      </c>
      <c r="B88" s="73">
        <v>11</v>
      </c>
      <c r="C88" s="73">
        <v>23</v>
      </c>
      <c r="D88" s="74">
        <v>16</v>
      </c>
      <c r="E88" s="263"/>
      <c r="G88" s="307"/>
      <c r="H88" s="307" t="s">
        <v>1455</v>
      </c>
      <c r="I88" s="307"/>
      <c r="J88" s="264" t="str">
        <f t="shared" si="3"/>
        <v>Prawn Salad</v>
      </c>
      <c r="K88" s="264" t="str">
        <f t="shared" si="4"/>
        <v>Roast Pork</v>
      </c>
      <c r="L88" s="264" t="str">
        <f t="shared" si="5"/>
        <v>Crème Brûlée</v>
      </c>
      <c r="O88" s="74"/>
    </row>
    <row r="89" spans="1:15" s="73" customFormat="1" x14ac:dyDescent="0.2">
      <c r="A89" s="73">
        <v>2</v>
      </c>
      <c r="B89" s="73">
        <v>13</v>
      </c>
      <c r="C89" s="73">
        <v>24</v>
      </c>
      <c r="D89" s="74">
        <v>16</v>
      </c>
      <c r="E89" s="263"/>
      <c r="G89" s="307"/>
      <c r="H89" s="307" t="s">
        <v>1456</v>
      </c>
      <c r="I89" s="307"/>
      <c r="J89" s="264" t="str">
        <f t="shared" si="3"/>
        <v>Prawn Salad</v>
      </c>
      <c r="K89" s="264" t="str">
        <f t="shared" si="4"/>
        <v>Haddock Mornay</v>
      </c>
      <c r="L89" s="264" t="str">
        <f t="shared" si="5"/>
        <v>Cheese &amp; Biscuits</v>
      </c>
    </row>
    <row r="90" spans="1:15" s="73" customFormat="1" x14ac:dyDescent="0.2">
      <c r="A90" s="73">
        <v>2</v>
      </c>
      <c r="B90" s="73">
        <v>11</v>
      </c>
      <c r="C90" s="73">
        <v>23</v>
      </c>
      <c r="D90" s="263">
        <v>16</v>
      </c>
      <c r="E90" s="263"/>
      <c r="G90" s="307" t="s">
        <v>1453</v>
      </c>
      <c r="H90" s="307"/>
      <c r="I90" s="307"/>
      <c r="J90" s="264" t="str">
        <f t="shared" si="3"/>
        <v>Prawn Salad</v>
      </c>
      <c r="K90" s="264" t="str">
        <f t="shared" si="4"/>
        <v>Roast Pork</v>
      </c>
      <c r="L90" s="264" t="str">
        <f t="shared" si="5"/>
        <v>Crème Brûlée</v>
      </c>
    </row>
    <row r="91" spans="1:15" s="73" customFormat="1" x14ac:dyDescent="0.2">
      <c r="A91" s="73">
        <v>1</v>
      </c>
      <c r="B91" s="73">
        <v>13</v>
      </c>
      <c r="C91" s="73">
        <v>21</v>
      </c>
      <c r="D91" s="263">
        <v>16</v>
      </c>
      <c r="E91" s="263"/>
      <c r="G91" s="307"/>
      <c r="H91" s="307" t="s">
        <v>1454</v>
      </c>
      <c r="I91" s="307"/>
      <c r="J91" s="264" t="str">
        <f t="shared" si="3"/>
        <v>Melon Sorbet</v>
      </c>
      <c r="K91" s="264" t="str">
        <f t="shared" si="4"/>
        <v>Haddock Mornay</v>
      </c>
      <c r="L91" s="264" t="str">
        <f t="shared" si="5"/>
        <v>Lemon Roulade</v>
      </c>
      <c r="O91" s="74"/>
    </row>
    <row r="92" spans="1:15" s="73" customFormat="1" x14ac:dyDescent="0.2">
      <c r="A92" s="73">
        <v>3</v>
      </c>
      <c r="B92" s="73">
        <v>11</v>
      </c>
      <c r="C92" s="73">
        <v>23</v>
      </c>
      <c r="D92" s="263">
        <v>16</v>
      </c>
      <c r="E92" s="263"/>
      <c r="G92" s="307" t="s">
        <v>1217</v>
      </c>
      <c r="H92" s="307"/>
      <c r="I92" s="307"/>
      <c r="J92" s="264" t="str">
        <f t="shared" si="3"/>
        <v>Soup</v>
      </c>
      <c r="K92" s="264" t="str">
        <f t="shared" si="4"/>
        <v>Roast Pork</v>
      </c>
      <c r="L92" s="264" t="str">
        <f t="shared" si="5"/>
        <v>Crème Brûlée</v>
      </c>
    </row>
    <row r="93" spans="1:15" s="73" customFormat="1" x14ac:dyDescent="0.2">
      <c r="A93" s="73">
        <v>2</v>
      </c>
      <c r="B93" s="73">
        <v>12</v>
      </c>
      <c r="C93" s="73">
        <v>23</v>
      </c>
      <c r="D93" s="263">
        <v>16</v>
      </c>
      <c r="E93" s="263"/>
      <c r="G93" s="307"/>
      <c r="H93" s="307" t="s">
        <v>1220</v>
      </c>
      <c r="I93" s="307"/>
      <c r="J93" s="264" t="str">
        <f t="shared" si="3"/>
        <v>Prawn Salad</v>
      </c>
      <c r="K93" s="264" t="str">
        <f t="shared" si="4"/>
        <v>S&amp;K Pudding</v>
      </c>
      <c r="L93" s="264" t="str">
        <f t="shared" si="5"/>
        <v>Crème Brûlée</v>
      </c>
      <c r="O93" s="74"/>
    </row>
    <row r="94" spans="1:15" s="73" customFormat="1" x14ac:dyDescent="0.2">
      <c r="A94" s="73">
        <v>3</v>
      </c>
      <c r="B94" s="73">
        <v>11</v>
      </c>
      <c r="D94" s="74">
        <v>16</v>
      </c>
      <c r="E94" s="74"/>
      <c r="G94" s="307"/>
      <c r="H94" s="307" t="s">
        <v>1457</v>
      </c>
      <c r="I94" s="307"/>
      <c r="J94" s="264" t="str">
        <f t="shared" si="3"/>
        <v>Soup</v>
      </c>
      <c r="K94" s="264" t="str">
        <f t="shared" si="4"/>
        <v>Roast Pork</v>
      </c>
      <c r="L94" s="264" t="str">
        <f t="shared" si="5"/>
        <v>-</v>
      </c>
      <c r="O94" s="74"/>
    </row>
    <row r="95" spans="1:15" s="73" customFormat="1" x14ac:dyDescent="0.2">
      <c r="A95" s="73">
        <v>2</v>
      </c>
      <c r="B95" s="73">
        <v>12</v>
      </c>
      <c r="C95" s="73">
        <v>24</v>
      </c>
      <c r="D95" s="74">
        <v>16</v>
      </c>
      <c r="E95" s="74"/>
      <c r="G95" s="307" t="s">
        <v>1464</v>
      </c>
      <c r="H95" s="307"/>
      <c r="I95" s="307"/>
      <c r="J95" s="264" t="str">
        <f t="shared" si="3"/>
        <v>Prawn Salad</v>
      </c>
      <c r="K95" s="264" t="str">
        <f t="shared" si="4"/>
        <v>S&amp;K Pudding</v>
      </c>
      <c r="L95" s="264" t="str">
        <f t="shared" si="5"/>
        <v>Cheese &amp; Biscuits</v>
      </c>
    </row>
    <row r="96" spans="1:15" s="73" customFormat="1" x14ac:dyDescent="0.2">
      <c r="A96" s="73">
        <v>1</v>
      </c>
      <c r="B96" s="73">
        <v>13</v>
      </c>
      <c r="C96" s="73">
        <v>23</v>
      </c>
      <c r="D96" s="263">
        <v>10</v>
      </c>
      <c r="E96" s="263"/>
      <c r="G96" s="307"/>
      <c r="H96" s="307"/>
      <c r="I96" s="307" t="s">
        <v>852</v>
      </c>
      <c r="J96" s="264" t="str">
        <f t="shared" si="3"/>
        <v>Melon Sorbet</v>
      </c>
      <c r="K96" s="264" t="str">
        <f t="shared" si="4"/>
        <v>Haddock Mornay</v>
      </c>
      <c r="L96" s="264" t="str">
        <f t="shared" si="5"/>
        <v>Crème Brûlée</v>
      </c>
    </row>
    <row r="97" spans="1:15" s="73" customFormat="1" x14ac:dyDescent="0.2">
      <c r="A97" s="73">
        <v>1</v>
      </c>
      <c r="B97" s="73">
        <v>11</v>
      </c>
      <c r="C97" s="73">
        <v>24</v>
      </c>
      <c r="D97" s="263">
        <v>16</v>
      </c>
      <c r="E97" s="263"/>
      <c r="G97" s="307"/>
      <c r="H97" s="307" t="s">
        <v>1458</v>
      </c>
      <c r="I97" s="307"/>
      <c r="J97" s="264" t="str">
        <f t="shared" si="3"/>
        <v>Melon Sorbet</v>
      </c>
      <c r="K97" s="264" t="str">
        <f t="shared" si="4"/>
        <v>Roast Pork</v>
      </c>
      <c r="L97" s="264" t="str">
        <f t="shared" si="5"/>
        <v>Cheese &amp; Biscuits</v>
      </c>
    </row>
    <row r="98" spans="1:15" s="73" customFormat="1" x14ac:dyDescent="0.2">
      <c r="A98" s="73">
        <v>2</v>
      </c>
      <c r="B98" s="73">
        <v>12</v>
      </c>
      <c r="C98" s="73">
        <v>21</v>
      </c>
      <c r="D98" s="74">
        <v>16</v>
      </c>
      <c r="E98" s="74"/>
      <c r="G98" s="307"/>
      <c r="H98" s="307" t="s">
        <v>1459</v>
      </c>
      <c r="I98" s="307"/>
      <c r="J98" s="264" t="str">
        <f t="shared" si="3"/>
        <v>Prawn Salad</v>
      </c>
      <c r="K98" s="264" t="str">
        <f t="shared" si="4"/>
        <v>S&amp;K Pudding</v>
      </c>
      <c r="L98" s="264" t="str">
        <f t="shared" si="5"/>
        <v>Lemon Roulade</v>
      </c>
    </row>
    <row r="99" spans="1:15" s="73" customFormat="1" x14ac:dyDescent="0.2">
      <c r="A99" s="73">
        <v>3</v>
      </c>
      <c r="B99" s="73">
        <v>12</v>
      </c>
      <c r="C99" s="73">
        <v>24</v>
      </c>
      <c r="D99" s="74">
        <v>16</v>
      </c>
      <c r="E99" s="263"/>
      <c r="G99" s="307" t="s">
        <v>1460</v>
      </c>
      <c r="H99" s="307"/>
      <c r="I99" s="307"/>
      <c r="J99" s="264" t="str">
        <f t="shared" si="3"/>
        <v>Soup</v>
      </c>
      <c r="K99" s="264" t="str">
        <f t="shared" si="4"/>
        <v>S&amp;K Pudding</v>
      </c>
      <c r="L99" s="264" t="str">
        <f t="shared" si="5"/>
        <v>Cheese &amp; Biscuits</v>
      </c>
    </row>
    <row r="100" spans="1:15" s="73" customFormat="1" x14ac:dyDescent="0.2">
      <c r="A100" s="73">
        <v>3</v>
      </c>
      <c r="B100" s="73">
        <v>12</v>
      </c>
      <c r="C100" s="73">
        <v>21</v>
      </c>
      <c r="D100" s="74">
        <v>16</v>
      </c>
      <c r="E100" s="263"/>
      <c r="G100" s="307"/>
      <c r="H100" s="307" t="s">
        <v>1461</v>
      </c>
      <c r="I100" s="307"/>
      <c r="J100" s="264" t="str">
        <f t="shared" si="3"/>
        <v>Soup</v>
      </c>
      <c r="K100" s="264" t="str">
        <f t="shared" si="4"/>
        <v>S&amp;K Pudding</v>
      </c>
      <c r="L100" s="264" t="str">
        <f t="shared" si="5"/>
        <v>Lemon Roulade</v>
      </c>
      <c r="O100" s="74"/>
    </row>
    <row r="101" spans="1:15" s="73" customFormat="1" x14ac:dyDescent="0.2">
      <c r="A101" s="73">
        <v>1</v>
      </c>
      <c r="B101" s="73">
        <v>11</v>
      </c>
      <c r="C101" s="73">
        <v>21</v>
      </c>
      <c r="D101" s="263">
        <v>16</v>
      </c>
      <c r="E101" s="263"/>
      <c r="G101" s="307"/>
      <c r="H101" s="307" t="s">
        <v>1185</v>
      </c>
      <c r="I101" s="307"/>
      <c r="J101" s="264" t="str">
        <f t="shared" si="3"/>
        <v>Melon Sorbet</v>
      </c>
      <c r="K101" s="264" t="str">
        <f t="shared" si="4"/>
        <v>Roast Pork</v>
      </c>
      <c r="L101" s="264" t="str">
        <f t="shared" si="5"/>
        <v>Lemon Roulade</v>
      </c>
    </row>
    <row r="102" spans="1:15" s="73" customFormat="1" x14ac:dyDescent="0.2">
      <c r="A102" s="73">
        <v>3</v>
      </c>
      <c r="B102" s="73">
        <v>11</v>
      </c>
      <c r="C102" s="73">
        <v>22</v>
      </c>
      <c r="D102" s="263">
        <v>16</v>
      </c>
      <c r="E102" s="263"/>
      <c r="G102" s="307" t="s">
        <v>1184</v>
      </c>
      <c r="H102" s="307"/>
      <c r="I102" s="307"/>
      <c r="J102" s="264" t="str">
        <f t="shared" si="3"/>
        <v>Soup</v>
      </c>
      <c r="K102" s="264" t="str">
        <f t="shared" si="4"/>
        <v>Roast Pork</v>
      </c>
      <c r="L102" s="264" t="str">
        <f t="shared" si="5"/>
        <v>B&amp;B Pudding</v>
      </c>
    </row>
    <row r="103" spans="1:15" s="73" customFormat="1" x14ac:dyDescent="0.2">
      <c r="A103" s="73">
        <v>2</v>
      </c>
      <c r="B103" s="73">
        <v>11</v>
      </c>
      <c r="C103" s="73">
        <v>23</v>
      </c>
      <c r="D103" s="74">
        <v>10</v>
      </c>
      <c r="E103" s="74"/>
      <c r="G103" s="307"/>
      <c r="H103" s="307"/>
      <c r="I103" s="307" t="s">
        <v>102</v>
      </c>
      <c r="J103" s="264" t="str">
        <f t="shared" si="3"/>
        <v>Prawn Salad</v>
      </c>
      <c r="K103" s="264" t="str">
        <f t="shared" si="4"/>
        <v>Roast Pork</v>
      </c>
      <c r="L103" s="264" t="str">
        <f t="shared" si="5"/>
        <v>Crème Brûlée</v>
      </c>
    </row>
    <row r="104" spans="1:15" s="73" customFormat="1" x14ac:dyDescent="0.2">
      <c r="A104" s="73">
        <v>3</v>
      </c>
      <c r="B104" s="73">
        <v>11</v>
      </c>
      <c r="C104" s="73">
        <v>21</v>
      </c>
      <c r="D104" s="74">
        <v>16</v>
      </c>
      <c r="E104" s="74"/>
      <c r="G104" s="307"/>
      <c r="H104" s="307" t="s">
        <v>1207</v>
      </c>
      <c r="I104" s="307"/>
      <c r="J104" s="264" t="str">
        <f t="shared" si="3"/>
        <v>Soup</v>
      </c>
      <c r="K104" s="264" t="str">
        <f t="shared" si="4"/>
        <v>Roast Pork</v>
      </c>
      <c r="L104" s="264" t="str">
        <f t="shared" si="5"/>
        <v>Lemon Roulade</v>
      </c>
    </row>
    <row r="105" spans="1:15" s="73" customFormat="1" x14ac:dyDescent="0.2">
      <c r="A105" s="73">
        <v>2</v>
      </c>
      <c r="B105" s="73">
        <v>11</v>
      </c>
      <c r="C105" s="73">
        <v>22</v>
      </c>
      <c r="D105" s="74">
        <v>16</v>
      </c>
      <c r="E105" s="74"/>
      <c r="G105" s="307" t="s">
        <v>1462</v>
      </c>
      <c r="H105" s="307"/>
      <c r="I105" s="307"/>
      <c r="J105" s="307" t="str">
        <f t="shared" si="3"/>
        <v>Prawn Salad</v>
      </c>
      <c r="K105" s="307" t="str">
        <f t="shared" si="4"/>
        <v>Roast Pork</v>
      </c>
      <c r="L105" s="307" t="str">
        <f t="shared" si="5"/>
        <v>B&amp;B Pudding</v>
      </c>
    </row>
    <row r="106" spans="1:15" s="73" customFormat="1" x14ac:dyDescent="0.2">
      <c r="A106" s="73">
        <v>2</v>
      </c>
      <c r="B106" s="73">
        <v>11</v>
      </c>
      <c r="C106" s="73">
        <v>21</v>
      </c>
      <c r="D106" s="74">
        <v>16</v>
      </c>
      <c r="E106" s="263"/>
      <c r="G106" s="307"/>
      <c r="H106" s="307" t="s">
        <v>1463</v>
      </c>
      <c r="I106" s="307"/>
      <c r="J106" s="307" t="str">
        <f t="shared" si="3"/>
        <v>Prawn Salad</v>
      </c>
      <c r="K106" s="307" t="str">
        <f t="shared" si="4"/>
        <v>Roast Pork</v>
      </c>
      <c r="L106" s="307" t="str">
        <f t="shared" si="5"/>
        <v>Lemon Roulade</v>
      </c>
    </row>
    <row r="107" spans="1:15" s="73" customFormat="1" x14ac:dyDescent="0.2">
      <c r="A107" s="73">
        <v>2</v>
      </c>
      <c r="B107" s="73">
        <v>11</v>
      </c>
      <c r="C107" s="73">
        <v>21</v>
      </c>
      <c r="D107" s="74">
        <v>16</v>
      </c>
      <c r="E107" s="263"/>
      <c r="G107" s="307" t="s">
        <v>860</v>
      </c>
      <c r="H107" s="307"/>
      <c r="I107" s="307"/>
      <c r="J107" s="307" t="str">
        <f t="shared" si="3"/>
        <v>Prawn Salad</v>
      </c>
      <c r="K107" s="307" t="str">
        <f t="shared" si="4"/>
        <v>Roast Pork</v>
      </c>
      <c r="L107" s="307" t="str">
        <f t="shared" si="5"/>
        <v>Lemon Roulade</v>
      </c>
      <c r="O107" s="74"/>
    </row>
    <row r="108" spans="1:15" s="73" customFormat="1" x14ac:dyDescent="0.2">
      <c r="A108" s="73">
        <v>1</v>
      </c>
      <c r="B108" s="73">
        <v>11</v>
      </c>
      <c r="C108" s="73">
        <v>24</v>
      </c>
      <c r="D108" s="74">
        <v>16</v>
      </c>
      <c r="E108" s="263"/>
      <c r="G108" s="307"/>
      <c r="H108" s="307" t="s">
        <v>861</v>
      </c>
      <c r="I108" s="307"/>
      <c r="J108" s="307" t="str">
        <f t="shared" si="3"/>
        <v>Melon Sorbet</v>
      </c>
      <c r="K108" s="307" t="str">
        <f t="shared" si="4"/>
        <v>Roast Pork</v>
      </c>
      <c r="L108" s="307" t="str">
        <f t="shared" si="5"/>
        <v>Cheese &amp; Biscuits</v>
      </c>
    </row>
    <row r="109" spans="1:15" s="73" customFormat="1" x14ac:dyDescent="0.2">
      <c r="A109" s="73">
        <v>1</v>
      </c>
      <c r="B109" s="73">
        <v>11</v>
      </c>
      <c r="C109" s="73">
        <v>21</v>
      </c>
      <c r="D109" s="74">
        <v>16</v>
      </c>
      <c r="E109" s="263"/>
      <c r="G109" s="307" t="s">
        <v>1219</v>
      </c>
      <c r="H109" s="307"/>
      <c r="I109" s="307"/>
      <c r="J109" s="307" t="str">
        <f t="shared" si="3"/>
        <v>Melon Sorbet</v>
      </c>
      <c r="K109" s="307" t="str">
        <f t="shared" si="4"/>
        <v>Roast Pork</v>
      </c>
      <c r="L109" s="307" t="str">
        <f t="shared" si="5"/>
        <v>Lemon Roulade</v>
      </c>
      <c r="O109" s="74"/>
    </row>
    <row r="110" spans="1:15" s="73" customFormat="1" x14ac:dyDescent="0.2">
      <c r="A110" s="73">
        <v>3</v>
      </c>
      <c r="B110" s="73">
        <v>11</v>
      </c>
      <c r="C110" s="73">
        <v>21</v>
      </c>
      <c r="D110" s="74">
        <v>16</v>
      </c>
      <c r="E110" s="74"/>
      <c r="H110" s="264" t="s">
        <v>1218</v>
      </c>
      <c r="J110" s="307" t="str">
        <f t="shared" si="3"/>
        <v>Soup</v>
      </c>
      <c r="K110" s="307" t="str">
        <f t="shared" si="4"/>
        <v>Roast Pork</v>
      </c>
      <c r="L110" s="307" t="str">
        <f t="shared" si="5"/>
        <v>Lemon Roulade</v>
      </c>
      <c r="O110" s="74"/>
    </row>
    <row r="111" spans="1:15" s="73" customFormat="1" x14ac:dyDescent="0.2">
      <c r="D111" s="74"/>
      <c r="E111" s="74"/>
      <c r="J111" s="73" t="str">
        <f t="shared" si="3"/>
        <v>-</v>
      </c>
      <c r="K111" s="73" t="str">
        <f t="shared" si="4"/>
        <v>-</v>
      </c>
      <c r="L111" s="73" t="str">
        <f t="shared" si="5"/>
        <v>-</v>
      </c>
    </row>
    <row r="112" spans="1:15" s="73" customFormat="1" x14ac:dyDescent="0.2">
      <c r="D112" s="74"/>
      <c r="E112" s="263"/>
      <c r="J112" s="73" t="str">
        <f t="shared" si="3"/>
        <v>-</v>
      </c>
      <c r="K112" s="73" t="str">
        <f t="shared" si="4"/>
        <v>-</v>
      </c>
      <c r="L112" s="73" t="str">
        <f t="shared" si="5"/>
        <v>-</v>
      </c>
    </row>
    <row r="113" spans="4:15" s="73" customFormat="1" x14ac:dyDescent="0.2">
      <c r="D113" s="74"/>
      <c r="E113" s="263"/>
      <c r="J113" s="73" t="str">
        <f t="shared" si="3"/>
        <v>-</v>
      </c>
      <c r="K113" s="73" t="str">
        <f t="shared" si="4"/>
        <v>-</v>
      </c>
      <c r="L113" s="73" t="str">
        <f t="shared" si="5"/>
        <v>-</v>
      </c>
    </row>
    <row r="114" spans="4:15" s="73" customFormat="1" x14ac:dyDescent="0.2">
      <c r="D114" s="74"/>
      <c r="E114" s="263"/>
      <c r="J114" s="73" t="str">
        <f t="shared" si="3"/>
        <v>-</v>
      </c>
      <c r="K114" s="73" t="str">
        <f t="shared" si="4"/>
        <v>-</v>
      </c>
      <c r="L114" s="73" t="str">
        <f t="shared" si="5"/>
        <v>-</v>
      </c>
    </row>
    <row r="115" spans="4:15" s="73" customFormat="1" x14ac:dyDescent="0.2">
      <c r="D115" s="263"/>
      <c r="E115" s="263"/>
      <c r="J115" s="73" t="str">
        <f t="shared" si="3"/>
        <v>-</v>
      </c>
      <c r="K115" s="73" t="str">
        <f t="shared" si="4"/>
        <v>-</v>
      </c>
      <c r="L115" s="73" t="str">
        <f t="shared" si="5"/>
        <v>-</v>
      </c>
      <c r="O115" s="74"/>
    </row>
    <row r="116" spans="4:15" s="73" customFormat="1" x14ac:dyDescent="0.2">
      <c r="D116" s="263"/>
      <c r="E116" s="263"/>
      <c r="J116" s="73" t="str">
        <f t="shared" si="3"/>
        <v>-</v>
      </c>
      <c r="K116" s="73" t="str">
        <f t="shared" si="4"/>
        <v>-</v>
      </c>
      <c r="L116" s="73" t="str">
        <f t="shared" si="5"/>
        <v>-</v>
      </c>
      <c r="O116" s="74"/>
    </row>
    <row r="117" spans="4:15" s="73" customFormat="1" x14ac:dyDescent="0.2">
      <c r="D117" s="74"/>
      <c r="E117" s="263"/>
      <c r="J117" s="73" t="str">
        <f t="shared" si="3"/>
        <v>-</v>
      </c>
      <c r="K117" s="73" t="str">
        <f t="shared" si="4"/>
        <v>-</v>
      </c>
      <c r="L117" s="73" t="str">
        <f t="shared" si="5"/>
        <v>-</v>
      </c>
    </row>
    <row r="118" spans="4:15" s="73" customFormat="1" x14ac:dyDescent="0.2">
      <c r="D118" s="74"/>
      <c r="E118" s="263"/>
      <c r="J118" s="73" t="str">
        <f t="shared" si="3"/>
        <v>-</v>
      </c>
      <c r="K118" s="73" t="str">
        <f t="shared" si="4"/>
        <v>-</v>
      </c>
      <c r="L118" s="73" t="str">
        <f t="shared" si="5"/>
        <v>-</v>
      </c>
    </row>
    <row r="119" spans="4:15" s="73" customFormat="1" x14ac:dyDescent="0.2">
      <c r="D119" s="74"/>
      <c r="E119" s="263"/>
      <c r="J119" s="73" t="str">
        <f t="shared" si="3"/>
        <v>-</v>
      </c>
      <c r="K119" s="73" t="str">
        <f t="shared" si="4"/>
        <v>-</v>
      </c>
      <c r="L119" s="73" t="str">
        <f t="shared" si="5"/>
        <v>-</v>
      </c>
    </row>
    <row r="120" spans="4:15" s="73" customFormat="1" x14ac:dyDescent="0.2">
      <c r="D120" s="74"/>
      <c r="E120" s="263"/>
      <c r="J120" s="73" t="str">
        <f t="shared" si="3"/>
        <v>-</v>
      </c>
      <c r="K120" s="73" t="str">
        <f t="shared" si="4"/>
        <v>-</v>
      </c>
      <c r="L120" s="73" t="str">
        <f t="shared" si="5"/>
        <v>-</v>
      </c>
    </row>
    <row r="121" spans="4:15" s="73" customFormat="1" x14ac:dyDescent="0.2">
      <c r="D121" s="74"/>
      <c r="E121" s="263"/>
    </row>
    <row r="122" spans="4:15" s="73" customFormat="1" x14ac:dyDescent="0.2">
      <c r="D122" s="74"/>
      <c r="E122" s="263"/>
      <c r="J122" s="73" t="str">
        <f t="shared" ref="J122:J129" si="6">IF(A122=1,$G$2,IF(A122=2,$G$3,IF(A122=3,$G$4,IF(A122=4,$G$5,IF(A122=5,$G$6,"-")))))</f>
        <v>-</v>
      </c>
      <c r="K122" s="73" t="str">
        <f t="shared" ref="K122:K129" si="7">IF(B122=11,$I$2,IF(B122=12,$I$3,IF(B122=13,$I$4,IF(B122=14,$I$5,IF(B122=15,$I$6,"-")))))</f>
        <v>-</v>
      </c>
      <c r="L122" s="73" t="str">
        <f t="shared" ref="L122:L129" si="8">IF(C122=21,$K$2,IF(C122=22,$K$3,IF(C122=23,$K$4,IF(C122=24,$K$5,IF(C122=25,$K$6,"-")))))</f>
        <v>-</v>
      </c>
    </row>
    <row r="123" spans="4:15" s="73" customFormat="1" x14ac:dyDescent="0.2">
      <c r="D123" s="74"/>
      <c r="E123" s="263"/>
      <c r="J123" s="73" t="str">
        <f t="shared" si="6"/>
        <v>-</v>
      </c>
      <c r="K123" s="73" t="str">
        <f t="shared" si="7"/>
        <v>-</v>
      </c>
      <c r="L123" s="73" t="str">
        <f t="shared" si="8"/>
        <v>-</v>
      </c>
    </row>
    <row r="124" spans="4:15" s="73" customFormat="1" x14ac:dyDescent="0.2">
      <c r="D124" s="74"/>
      <c r="E124" s="263"/>
      <c r="J124" s="73" t="str">
        <f t="shared" si="6"/>
        <v>-</v>
      </c>
      <c r="K124" s="73" t="str">
        <f t="shared" si="7"/>
        <v>-</v>
      </c>
      <c r="L124" s="73" t="str">
        <f t="shared" si="8"/>
        <v>-</v>
      </c>
    </row>
    <row r="125" spans="4:15" s="73" customFormat="1" x14ac:dyDescent="0.2">
      <c r="D125" s="263"/>
      <c r="E125" s="263"/>
      <c r="J125" s="73" t="str">
        <f t="shared" si="6"/>
        <v>-</v>
      </c>
      <c r="K125" s="73" t="str">
        <f t="shared" si="7"/>
        <v>-</v>
      </c>
      <c r="L125" s="73" t="str">
        <f t="shared" si="8"/>
        <v>-</v>
      </c>
    </row>
    <row r="126" spans="4:15" s="73" customFormat="1" x14ac:dyDescent="0.2">
      <c r="D126" s="74"/>
      <c r="E126" s="263"/>
      <c r="J126" s="73" t="str">
        <f t="shared" si="6"/>
        <v>-</v>
      </c>
      <c r="K126" s="73" t="str">
        <f t="shared" si="7"/>
        <v>-</v>
      </c>
      <c r="L126" s="73" t="str">
        <f t="shared" si="8"/>
        <v>-</v>
      </c>
    </row>
    <row r="127" spans="4:15" s="73" customFormat="1" x14ac:dyDescent="0.2">
      <c r="D127" s="74"/>
      <c r="E127" s="263"/>
      <c r="J127" s="73" t="str">
        <f t="shared" si="6"/>
        <v>-</v>
      </c>
      <c r="K127" s="73" t="str">
        <f t="shared" si="7"/>
        <v>-</v>
      </c>
      <c r="L127" s="73" t="str">
        <f t="shared" si="8"/>
        <v>-</v>
      </c>
    </row>
    <row r="128" spans="4:15" s="73" customFormat="1" x14ac:dyDescent="0.2">
      <c r="D128" s="74"/>
      <c r="E128" s="263"/>
      <c r="J128" s="73" t="str">
        <f t="shared" si="6"/>
        <v>-</v>
      </c>
      <c r="K128" s="73" t="str">
        <f t="shared" si="7"/>
        <v>-</v>
      </c>
      <c r="L128" s="73" t="str">
        <f t="shared" si="8"/>
        <v>-</v>
      </c>
    </row>
    <row r="129" spans="1:12" s="73" customFormat="1" x14ac:dyDescent="0.2">
      <c r="D129" s="74"/>
      <c r="E129" s="263"/>
      <c r="J129" s="73" t="str">
        <f t="shared" si="6"/>
        <v>-</v>
      </c>
      <c r="K129" s="73" t="str">
        <f t="shared" si="7"/>
        <v>-</v>
      </c>
      <c r="L129" s="73" t="str">
        <f t="shared" si="8"/>
        <v>-</v>
      </c>
    </row>
    <row r="130" spans="1:12" s="260" customFormat="1" x14ac:dyDescent="0.2">
      <c r="D130" s="261"/>
      <c r="E130" s="262"/>
    </row>
    <row r="131" spans="1:12" x14ac:dyDescent="0.2">
      <c r="A131" s="68"/>
      <c r="B131" s="41"/>
      <c r="C131" s="41"/>
      <c r="D131" s="67"/>
      <c r="E131" s="76"/>
    </row>
    <row r="132" spans="1:12" x14ac:dyDescent="0.2">
      <c r="A132" s="68"/>
      <c r="B132" s="41"/>
      <c r="C132" s="41"/>
      <c r="D132" s="67"/>
      <c r="E132" s="76"/>
    </row>
    <row r="133" spans="1:12" x14ac:dyDescent="0.2">
      <c r="A133" s="68"/>
      <c r="B133" s="41"/>
      <c r="C133" s="41"/>
      <c r="D133" s="67"/>
      <c r="E133" s="76"/>
    </row>
    <row r="134" spans="1:12" x14ac:dyDescent="0.2">
      <c r="A134" s="68"/>
      <c r="B134" s="41"/>
      <c r="C134" s="41"/>
      <c r="D134" s="67"/>
      <c r="E134" s="76"/>
    </row>
    <row r="135" spans="1:12" x14ac:dyDescent="0.2">
      <c r="A135" s="68"/>
      <c r="B135" s="41"/>
      <c r="C135" s="41"/>
      <c r="D135" s="67"/>
      <c r="E135" s="76"/>
    </row>
    <row r="136" spans="1:12" x14ac:dyDescent="0.2">
      <c r="A136" s="68"/>
      <c r="B136" s="41"/>
      <c r="C136" s="41"/>
      <c r="D136" s="67"/>
      <c r="E136" s="76"/>
    </row>
    <row r="137" spans="1:12" x14ac:dyDescent="0.2">
      <c r="A137" s="68"/>
      <c r="B137" s="41"/>
      <c r="C137" s="41"/>
      <c r="D137" s="67"/>
      <c r="E137" s="76"/>
    </row>
    <row r="138" spans="1:12" x14ac:dyDescent="0.2">
      <c r="A138" s="68"/>
      <c r="B138" s="41"/>
      <c r="C138" s="41"/>
      <c r="D138" s="67"/>
      <c r="E138" s="76"/>
    </row>
    <row r="139" spans="1:12" x14ac:dyDescent="0.2">
      <c r="A139" s="68"/>
      <c r="B139" s="41"/>
      <c r="C139" s="41"/>
      <c r="D139" s="67"/>
      <c r="E139" s="76"/>
    </row>
    <row r="140" spans="1:12" x14ac:dyDescent="0.2">
      <c r="A140" s="68"/>
      <c r="B140" s="41"/>
      <c r="C140" s="41"/>
      <c r="D140" s="67"/>
      <c r="E140" s="76"/>
    </row>
    <row r="141" spans="1:12" x14ac:dyDescent="0.2">
      <c r="A141" s="68"/>
      <c r="B141" s="41"/>
      <c r="C141" s="41"/>
      <c r="D141" s="67"/>
      <c r="E141" s="76"/>
    </row>
    <row r="142" spans="1:12" x14ac:dyDescent="0.2">
      <c r="A142" s="68"/>
      <c r="B142" s="41"/>
      <c r="C142" s="41"/>
      <c r="D142" s="67"/>
      <c r="E142" s="76"/>
    </row>
    <row r="143" spans="1:12" x14ac:dyDescent="0.2">
      <c r="A143" s="68"/>
      <c r="B143" s="41"/>
      <c r="C143" s="41"/>
      <c r="D143" s="67"/>
      <c r="E143" s="76"/>
    </row>
    <row r="144" spans="1:12" x14ac:dyDescent="0.2">
      <c r="A144" s="68"/>
      <c r="B144" s="41"/>
      <c r="C144" s="41"/>
      <c r="D144" s="67"/>
      <c r="E144" s="76"/>
    </row>
    <row r="145" spans="1:5" x14ac:dyDescent="0.2">
      <c r="A145" s="68"/>
      <c r="B145" s="41"/>
      <c r="C145" s="41"/>
      <c r="D145" s="67"/>
      <c r="E145" s="76"/>
    </row>
    <row r="146" spans="1:5" x14ac:dyDescent="0.2">
      <c r="A146" s="68"/>
      <c r="B146" s="41"/>
      <c r="C146" s="41"/>
      <c r="D146" s="67"/>
      <c r="E146" s="76"/>
    </row>
    <row r="147" spans="1:5" x14ac:dyDescent="0.2">
      <c r="A147" s="68"/>
      <c r="B147" s="41"/>
      <c r="C147" s="41"/>
      <c r="D147" s="67"/>
      <c r="E147" s="76"/>
    </row>
    <row r="148" spans="1:5" x14ac:dyDescent="0.2">
      <c r="A148" s="68"/>
      <c r="B148" s="41"/>
      <c r="C148" s="41"/>
      <c r="D148" s="67"/>
      <c r="E148" s="76"/>
    </row>
    <row r="149" spans="1:5" x14ac:dyDescent="0.2">
      <c r="A149" s="68"/>
      <c r="B149" s="41"/>
      <c r="C149" s="41"/>
      <c r="D149" s="67"/>
      <c r="E149" s="76"/>
    </row>
    <row r="150" spans="1:5" x14ac:dyDescent="0.2">
      <c r="A150" s="68"/>
    </row>
    <row r="151" spans="1:5" x14ac:dyDescent="0.2">
      <c r="A151" s="68"/>
    </row>
    <row r="152" spans="1:5" x14ac:dyDescent="0.2">
      <c r="A152" s="68"/>
    </row>
    <row r="153" spans="1:5" x14ac:dyDescent="0.2">
      <c r="A153" s="68"/>
    </row>
    <row r="154" spans="1:5" x14ac:dyDescent="0.2">
      <c r="A154" s="68"/>
    </row>
    <row r="155" spans="1:5" x14ac:dyDescent="0.2">
      <c r="A155" s="68"/>
    </row>
    <row r="156" spans="1:5" x14ac:dyDescent="0.2">
      <c r="A156" s="68"/>
    </row>
    <row r="157" spans="1:5" x14ac:dyDescent="0.2">
      <c r="A157" s="68"/>
    </row>
    <row r="158" spans="1:5" x14ac:dyDescent="0.2">
      <c r="A158" s="68"/>
    </row>
    <row r="159" spans="1:5" x14ac:dyDescent="0.2">
      <c r="A159" s="68"/>
    </row>
    <row r="160" spans="1:5" x14ac:dyDescent="0.2">
      <c r="A160" s="68"/>
    </row>
    <row r="161" spans="1:1" x14ac:dyDescent="0.2">
      <c r="A161" s="68"/>
    </row>
    <row r="162" spans="1:1" x14ac:dyDescent="0.2">
      <c r="A162" s="68"/>
    </row>
    <row r="163" spans="1:1" x14ac:dyDescent="0.2">
      <c r="A163" s="68"/>
    </row>
    <row r="164" spans="1:1" x14ac:dyDescent="0.2">
      <c r="A164" s="68"/>
    </row>
    <row r="165" spans="1:1" x14ac:dyDescent="0.2">
      <c r="A165" s="68"/>
    </row>
    <row r="166" spans="1:1" x14ac:dyDescent="0.2">
      <c r="A166" s="68"/>
    </row>
    <row r="167" spans="1:1" x14ac:dyDescent="0.2">
      <c r="A167" s="68"/>
    </row>
    <row r="168" spans="1:1" x14ac:dyDescent="0.2">
      <c r="A168" s="68"/>
    </row>
    <row r="169" spans="1:1" x14ac:dyDescent="0.2">
      <c r="A169" s="68"/>
    </row>
    <row r="170" spans="1:1" x14ac:dyDescent="0.2">
      <c r="A170" s="68"/>
    </row>
    <row r="171" spans="1:1" x14ac:dyDescent="0.2">
      <c r="A171" s="68"/>
    </row>
    <row r="172" spans="1:1" x14ac:dyDescent="0.2">
      <c r="A172" s="68"/>
    </row>
    <row r="173" spans="1:1" x14ac:dyDescent="0.2">
      <c r="A173" s="68"/>
    </row>
  </sheetData>
  <autoFilter ref="A9:AA121"/>
  <printOptions horizontalCentered="1" gridLines="1"/>
  <pageMargins left="0.82677165354330717" right="0.70866141732283472" top="1.08" bottom="0.51181102362204722" header="0.31496062992125984" footer="0.31496062992125984"/>
  <pageSetup paperSize="9" scale="61" orientation="landscape" horizontalDpi="4294967293" r:id="rId1"/>
  <headerFooter>
    <oddHeader xml:space="preserve">&amp;C&amp;"Arial,Bold"&amp;26HEREWARD PROBUS CLUB
&amp;A </oddHeader>
    <oddFooter>&amp;CPage &amp;P of &amp;N</oddFooter>
  </headerFooter>
  <rowBreaks count="1" manualBreakCount="1">
    <brk id="70" min="5" max="1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19</vt:i4>
      </vt:variant>
    </vt:vector>
  </HeadingPairs>
  <TitlesOfParts>
    <vt:vector size="38" baseType="lpstr">
      <vt:lpstr>MEMBERS</vt:lpstr>
      <vt:lpstr>Committee</vt:lpstr>
      <vt:lpstr>E-MAIL LIST</vt:lpstr>
      <vt:lpstr>EMERGENCY</vt:lpstr>
      <vt:lpstr>LUNCH</vt:lpstr>
      <vt:lpstr>2011 STATS</vt:lpstr>
      <vt:lpstr>SUBS</vt:lpstr>
      <vt:lpstr>Spring Lunch 2012</vt:lpstr>
      <vt:lpstr>Ladies Lunch 2011</vt:lpstr>
      <vt:lpstr>Committe Dinner</vt:lpstr>
      <vt:lpstr>ASSETS</vt:lpstr>
      <vt:lpstr>EXPENSES</vt:lpstr>
      <vt:lpstr>EXPENSES PEP</vt:lpstr>
      <vt:lpstr>RETIRED</vt:lpstr>
      <vt:lpstr>Bourne</vt:lpstr>
      <vt:lpstr>2008</vt:lpstr>
      <vt:lpstr>2009</vt:lpstr>
      <vt:lpstr>2010 STATS</vt:lpstr>
      <vt:lpstr>Compatibility Report</vt:lpstr>
      <vt:lpstr>'2008'!Print_Area</vt:lpstr>
      <vt:lpstr>'2009'!Print_Area</vt:lpstr>
      <vt:lpstr>'2010 STATS'!Print_Area</vt:lpstr>
      <vt:lpstr>'2011 STATS'!Print_Area</vt:lpstr>
      <vt:lpstr>Committee!Print_Area</vt:lpstr>
      <vt:lpstr>'E-MAIL LIST'!Print_Area</vt:lpstr>
      <vt:lpstr>EMERGENCY!Print_Area</vt:lpstr>
      <vt:lpstr>EXPENSES!Print_Area</vt:lpstr>
      <vt:lpstr>'EXPENSES PEP'!Print_Area</vt:lpstr>
      <vt:lpstr>'Ladies Lunch 2011'!Print_Area</vt:lpstr>
      <vt:lpstr>LUNCH!Print_Area</vt:lpstr>
      <vt:lpstr>MEMBERS!Print_Area</vt:lpstr>
      <vt:lpstr>'Spring Lunch 2012'!Print_Area</vt:lpstr>
      <vt:lpstr>SUBS!Print_Area</vt:lpstr>
      <vt:lpstr>EXPENSES!Print_Titles</vt:lpstr>
      <vt:lpstr>'EXPENSES PEP'!Print_Titles</vt:lpstr>
      <vt:lpstr>'Ladies Lunch 2011'!Print_Titles</vt:lpstr>
      <vt:lpstr>MEMBERS!Print_Titles</vt:lpstr>
      <vt:lpstr>'Spring Lunch 2012'!Print_Titles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Hall</dc:creator>
  <cp:lastModifiedBy>Peter</cp:lastModifiedBy>
  <cp:lastPrinted>2012-06-10T16:35:16Z</cp:lastPrinted>
  <dcterms:created xsi:type="dcterms:W3CDTF">2000-06-11T11:02:56Z</dcterms:created>
  <dcterms:modified xsi:type="dcterms:W3CDTF">2012-07-01T08:24:48Z</dcterms:modified>
</cp:coreProperties>
</file>