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71.gif" ContentType="image/gif"/>
  <Override PartName="/xl/media/image166.gif" ContentType="image/gif"/>
  <Override PartName="/xl/media/image172.gif" ContentType="image/gif"/>
  <Override PartName="/xl/media/image165.gif" ContentType="image/gif"/>
  <Override PartName="/xl/media/image167.gif" ContentType="image/gif"/>
  <Override PartName="/xl/media/image168.gif" ContentType="image/gif"/>
  <Override PartName="/xl/media/image169.gif" ContentType="image/gif"/>
  <Override PartName="/xl/media/image170.gif" ContentType="image/gif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<sst xmlns="http://schemas.openxmlformats.org/spreadsheetml/2006/main" count="10" uniqueCount="10">
  <si>
    <t xml:space="preserve">Account</t>
  </si>
  <si>
    <t xml:space="preserve">Amount</t>
  </si>
  <si>
    <t xml:space="preserve">Calc due date</t>
  </si>
  <si>
    <t xml:space="preserve">Balance</t>
  </si>
  <si>
    <t xml:space="preserve">Status</t>
  </si>
  <si>
    <t xml:space="preserve">Due Day</t>
  </si>
  <si>
    <t xml:space="preserve">Comments</t>
  </si>
  <si>
    <t xml:space="preserve">End of Month</t>
  </si>
  <si>
    <t xml:space="preserve">Days in month</t>
  </si>
  <si>
    <t xml:space="preserve">CalculateNextMonth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</si>
</sst>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\$* #,##0.00_);_(\$* \(#,##0.00\);_(\$* \-??_);_(@_)"/>
    <numFmt numFmtId="166" formatCode="M/D/YY;@"/>
    <numFmt numFmtId="167" formatCode="\$#,##0.00_);[RED]&quot;($&quot;#,##0.00\)"/>
    <numFmt numFmtId="168" formatCode="M/D/YYYY"/>
    <numFmt numFmtId="169" formatCode="MM/DD/YY;@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7030A0"/>
      <name val="Calibri"/>
      <family val="2"/>
      <charset val="1"/>
    </font>
    <font>
      <sz val="10"/>
      <color rgb="FF222222"/>
      <name val="Arial"/>
      <family val="2"/>
      <charset val="1"/>
    </font>
    <font>
      <sz val="10"/>
      <color rgb="FF7030A0"/>
      <name val="Arial"/>
      <family val="2"/>
      <charset val="1"/>
    </font>
    <font>
      <sz val="10"/>
      <color rgb="FF222222"/>
      <name val="Inherit"/>
      <family val="0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2"/>
      <color rgb="FF7030A0"/>
      <name val="Arial"/>
      <family val="2"/>
      <charset val="1"/>
    </font>
    <font>
      <sz val="10"/>
      <color rgb="FF333333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1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medium">
        <color rgb="FFD5D5D5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D5D5D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65.gif"/><Relationship Id="rId2" Type="http://schemas.openxmlformats.org/officeDocument/2006/relationships/image" Target="../media/image166.gif"/><Relationship Id="rId3" Type="http://schemas.openxmlformats.org/officeDocument/2006/relationships/image" Target="../media/image167.gif"/><Relationship Id="rId4" Type="http://schemas.openxmlformats.org/officeDocument/2006/relationships/image" Target="../media/image168.gif"/><Relationship Id="rId5" Type="http://schemas.openxmlformats.org/officeDocument/2006/relationships/image" Target="../media/image169.gif"/><Relationship Id="rId6" Type="http://schemas.openxmlformats.org/officeDocument/2006/relationships/image" Target="../media/image170.gif"/><Relationship Id="rId7" Type="http://schemas.openxmlformats.org/officeDocument/2006/relationships/image" Target="../media/image171.gif"/><Relationship Id="rId8" Type="http://schemas.openxmlformats.org/officeDocument/2006/relationships/image" Target="../media/image172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190080</xdr:colOff>
      <xdr:row>5</xdr:row>
      <xdr:rowOff>48600</xdr:rowOff>
    </xdr:from>
    <xdr:to>
      <xdr:col>3</xdr:col>
      <xdr:colOff>194400</xdr:colOff>
      <xdr:row>5</xdr:row>
      <xdr:rowOff>54720</xdr:rowOff>
    </xdr:to>
    <xdr:pic>
      <xdr:nvPicPr>
        <xdr:cNvPr id="0" name="Picture 9" descr=""/>
        <xdr:cNvPicPr/>
      </xdr:nvPicPr>
      <xdr:blipFill>
        <a:blip r:embed="rId1"/>
        <a:stretch/>
      </xdr:blipFill>
      <xdr:spPr>
        <a:xfrm>
          <a:off x="4198680" y="1125360"/>
          <a:ext cx="4320" cy="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190080</xdr:colOff>
      <xdr:row>5</xdr:row>
      <xdr:rowOff>48600</xdr:rowOff>
    </xdr:from>
    <xdr:to>
      <xdr:col>3</xdr:col>
      <xdr:colOff>194400</xdr:colOff>
      <xdr:row>5</xdr:row>
      <xdr:rowOff>54720</xdr:rowOff>
    </xdr:to>
    <xdr:pic>
      <xdr:nvPicPr>
        <xdr:cNvPr id="1" name="Picture 10" descr=""/>
        <xdr:cNvPicPr/>
      </xdr:nvPicPr>
      <xdr:blipFill>
        <a:blip r:embed="rId2"/>
        <a:stretch/>
      </xdr:blipFill>
      <xdr:spPr>
        <a:xfrm>
          <a:off x="4198680" y="1125360"/>
          <a:ext cx="4320" cy="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190080</xdr:colOff>
      <xdr:row>3</xdr:row>
      <xdr:rowOff>45720</xdr:rowOff>
    </xdr:from>
    <xdr:to>
      <xdr:col>3</xdr:col>
      <xdr:colOff>194400</xdr:colOff>
      <xdr:row>3</xdr:row>
      <xdr:rowOff>51840</xdr:rowOff>
    </xdr:to>
    <xdr:pic>
      <xdr:nvPicPr>
        <xdr:cNvPr id="2" name="Picture 11" descr=""/>
        <xdr:cNvPicPr/>
      </xdr:nvPicPr>
      <xdr:blipFill>
        <a:blip r:embed="rId3"/>
        <a:stretch/>
      </xdr:blipFill>
      <xdr:spPr>
        <a:xfrm>
          <a:off x="4198680" y="771840"/>
          <a:ext cx="4320" cy="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190080</xdr:colOff>
      <xdr:row>3</xdr:row>
      <xdr:rowOff>45720</xdr:rowOff>
    </xdr:from>
    <xdr:to>
      <xdr:col>3</xdr:col>
      <xdr:colOff>194400</xdr:colOff>
      <xdr:row>3</xdr:row>
      <xdr:rowOff>51840</xdr:rowOff>
    </xdr:to>
    <xdr:pic>
      <xdr:nvPicPr>
        <xdr:cNvPr id="3" name="Picture 12" descr=""/>
        <xdr:cNvPicPr/>
      </xdr:nvPicPr>
      <xdr:blipFill>
        <a:blip r:embed="rId4"/>
        <a:stretch/>
      </xdr:blipFill>
      <xdr:spPr>
        <a:xfrm>
          <a:off x="4198680" y="771840"/>
          <a:ext cx="4320" cy="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190080</xdr:colOff>
      <xdr:row>5</xdr:row>
      <xdr:rowOff>48600</xdr:rowOff>
    </xdr:from>
    <xdr:to>
      <xdr:col>3</xdr:col>
      <xdr:colOff>194400</xdr:colOff>
      <xdr:row>5</xdr:row>
      <xdr:rowOff>54720</xdr:rowOff>
    </xdr:to>
    <xdr:pic>
      <xdr:nvPicPr>
        <xdr:cNvPr id="4" name="Picture 13" descr=""/>
        <xdr:cNvPicPr/>
      </xdr:nvPicPr>
      <xdr:blipFill>
        <a:blip r:embed="rId5"/>
        <a:stretch/>
      </xdr:blipFill>
      <xdr:spPr>
        <a:xfrm>
          <a:off x="4198680" y="1125360"/>
          <a:ext cx="4320" cy="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190080</xdr:colOff>
      <xdr:row>5</xdr:row>
      <xdr:rowOff>48600</xdr:rowOff>
    </xdr:from>
    <xdr:to>
      <xdr:col>3</xdr:col>
      <xdr:colOff>194400</xdr:colOff>
      <xdr:row>5</xdr:row>
      <xdr:rowOff>54720</xdr:rowOff>
    </xdr:to>
    <xdr:pic>
      <xdr:nvPicPr>
        <xdr:cNvPr id="5" name="Picture 14" descr=""/>
        <xdr:cNvPicPr/>
      </xdr:nvPicPr>
      <xdr:blipFill>
        <a:blip r:embed="rId6"/>
        <a:stretch/>
      </xdr:blipFill>
      <xdr:spPr>
        <a:xfrm>
          <a:off x="4198680" y="1125360"/>
          <a:ext cx="4320" cy="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190080</xdr:colOff>
      <xdr:row>3</xdr:row>
      <xdr:rowOff>45720</xdr:rowOff>
    </xdr:from>
    <xdr:to>
      <xdr:col>3</xdr:col>
      <xdr:colOff>194400</xdr:colOff>
      <xdr:row>3</xdr:row>
      <xdr:rowOff>51840</xdr:rowOff>
    </xdr:to>
    <xdr:pic>
      <xdr:nvPicPr>
        <xdr:cNvPr id="6" name="Picture 15" descr=""/>
        <xdr:cNvPicPr/>
      </xdr:nvPicPr>
      <xdr:blipFill>
        <a:blip r:embed="rId7"/>
        <a:stretch/>
      </xdr:blipFill>
      <xdr:spPr>
        <a:xfrm>
          <a:off x="4198680" y="771840"/>
          <a:ext cx="4320" cy="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190080</xdr:colOff>
      <xdr:row>3</xdr:row>
      <xdr:rowOff>45720</xdr:rowOff>
    </xdr:from>
    <xdr:to>
      <xdr:col>3</xdr:col>
      <xdr:colOff>194400</xdr:colOff>
      <xdr:row>3</xdr:row>
      <xdr:rowOff>51840</xdr:rowOff>
    </xdr:to>
    <xdr:pic>
      <xdr:nvPicPr>
        <xdr:cNvPr id="7" name="Picture 16" descr=""/>
        <xdr:cNvPicPr/>
      </xdr:nvPicPr>
      <xdr:blipFill>
        <a:blip r:embed="rId8"/>
        <a:stretch/>
      </xdr:blipFill>
      <xdr:spPr>
        <a:xfrm>
          <a:off x="4198680" y="771840"/>
          <a:ext cx="4320" cy="6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50" activeCellId="0" sqref="I50"/>
    </sheetView>
  </sheetViews>
  <sheetFormatPr defaultRowHeight="12.8" zeroHeight="false" outlineLevelRow="0" outlineLevelCol="0"/>
  <cols>
    <col collapsed="false" customWidth="true" hidden="false" outlineLevel="0" max="1" min="1" style="0" width="29.72"/>
    <col collapsed="false" customWidth="true" hidden="false" outlineLevel="0" max="2" min="2" style="0" width="16.26"/>
    <col collapsed="false" customWidth="true" hidden="false" outlineLevel="0" max="3" min="3" style="0" width="10.84"/>
    <col collapsed="false" customWidth="true" hidden="false" outlineLevel="0" max="4" min="4" style="0" width="15.84"/>
    <col collapsed="false" customWidth="false" hidden="false" outlineLevel="0" max="1025" min="5" style="0" width="11.52"/>
  </cols>
  <sheetData>
    <row r="1" customFormat="false" ht="28.5" hidden="false" customHeight="false" outlineLevel="0" collapsed="false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6</v>
      </c>
    </row>
    <row r="2" customFormat="false" ht="14.9" hidden="false" customHeight="false" outlineLevel="0" collapsed="false">
      <c r="A2" s="4" t="s">
        <v>7</v>
      </c>
      <c r="B2" s="5"/>
      <c r="C2" s="6" t="n">
        <f aca="false">IF(F2=0," ",DATE(YEAR($B$53),MONTH($B$53),DAY(F2)))</f>
        <v>43553</v>
      </c>
      <c r="D2" s="7" t="n">
        <f aca="false">IF(C2&gt;$C$53,D3-B2,D3)</f>
        <v>3224.7</v>
      </c>
      <c r="E2" s="0" t="str">
        <f aca="false">IF(B2&gt;0,IF(C2&lt;=$C$53,"PAID","PENDING"),"")</f>
        <v/>
      </c>
      <c r="F2" s="8" t="n">
        <v>30</v>
      </c>
    </row>
    <row r="3" customFormat="false" ht="13.8" hidden="false" customHeight="false" outlineLevel="0" collapsed="false">
      <c r="A3" s="4"/>
      <c r="B3" s="5" t="n">
        <v>188.7</v>
      </c>
      <c r="C3" s="6" t="n">
        <f aca="false">IF(F3=0," ",DATE(YEAR($B$53),MONTH($B$53),DAY(F3)))</f>
        <v>43554</v>
      </c>
      <c r="D3" s="7" t="n">
        <f aca="false">IF(C3&gt;$C$53,D4-B3,D4)</f>
        <v>3224.7</v>
      </c>
      <c r="E3" s="0" t="str">
        <f aca="false">IF(B3&gt;0,IF(C3&lt;=$C$53,"PAID","PENDING"),"")</f>
        <v>PENDING</v>
      </c>
      <c r="F3" s="8" t="n">
        <v>31</v>
      </c>
    </row>
    <row r="4" customFormat="false" ht="13.8" hidden="false" customHeight="false" outlineLevel="0" collapsed="false">
      <c r="A4" s="4"/>
      <c r="B4" s="9" t="n">
        <v>50</v>
      </c>
      <c r="C4" s="6" t="n">
        <f aca="false">IF(F4=0," ",DATE(YEAR($B$53),MONTH($B$53),DAY(F4)))</f>
        <v>43549</v>
      </c>
      <c r="D4" s="7" t="n">
        <f aca="false">IF(C4&gt;$C$53,D5-B4,D5)</f>
        <v>3413.4</v>
      </c>
      <c r="E4" s="0" t="str">
        <f aca="false">IF(B4&gt;0,IF(C4&lt;=$C$53,"PAID","PENDING"),"")</f>
        <v>PENDING</v>
      </c>
      <c r="F4" s="8" t="n">
        <v>26</v>
      </c>
      <c r="G4" s="10"/>
    </row>
    <row r="5" customFormat="false" ht="13.8" hidden="false" customHeight="false" outlineLevel="0" collapsed="false">
      <c r="A5" s="11"/>
      <c r="B5" s="12"/>
      <c r="C5" s="6" t="n">
        <f aca="false">IF(F5=0," ",DATE(YEAR($B$53),MONTH($B$53),DAY(F5)))</f>
        <v>43546</v>
      </c>
      <c r="D5" s="7" t="n">
        <f aca="false">IF(C5&gt;$C$53,D6-B5,D6)</f>
        <v>3463.4</v>
      </c>
      <c r="E5" s="0" t="str">
        <f aca="false">IF(B5&gt;0,IF(C5&lt;=$C$53,"PAID","PENDING"),"")</f>
        <v/>
      </c>
      <c r="F5" s="8" t="n">
        <v>23</v>
      </c>
    </row>
    <row r="6" customFormat="false" ht="13.8" hidden="false" customHeight="false" outlineLevel="0" collapsed="false">
      <c r="A6" s="4"/>
      <c r="B6" s="5" t="n">
        <v>1720.77</v>
      </c>
      <c r="C6" s="6" t="n">
        <f aca="false">IF(F6=0," ",DATE(YEAR($B$53),MONTH($B$53),DAY(F6)))</f>
        <v>43548</v>
      </c>
      <c r="D6" s="7" t="n">
        <f aca="false">IF(C6&gt;$C$53,D7-B6,D7)</f>
        <v>3463.4</v>
      </c>
      <c r="E6" s="0" t="str">
        <f aca="false">IF(B6&gt;0,IF(C6&lt;=$C$53,"PAID","PENDING"),"")</f>
        <v>PENDING</v>
      </c>
      <c r="F6" s="8" t="n">
        <v>25</v>
      </c>
    </row>
    <row r="7" customFormat="false" ht="13.8" hidden="false" customHeight="false" outlineLevel="0" collapsed="false">
      <c r="A7" s="4"/>
      <c r="B7" s="12" t="n">
        <v>269.76</v>
      </c>
      <c r="C7" s="6" t="n">
        <f aca="false">IF(F7=0," ",DATE(YEAR($B$53),MONTH($B$53),DAY(F7)))</f>
        <v>43545</v>
      </c>
      <c r="D7" s="7" t="n">
        <f aca="false">IF(C7&gt;$C$53,D8-B7,D8)</f>
        <v>5184.17</v>
      </c>
      <c r="E7" s="0" t="str">
        <f aca="false">IF(B7&gt;0,IF(C7&lt;=$C$53,"PAID","PENDING"),"")</f>
        <v>PENDING</v>
      </c>
      <c r="F7" s="8" t="n">
        <v>22</v>
      </c>
    </row>
    <row r="8" customFormat="false" ht="13.8" hidden="false" customHeight="false" outlineLevel="0" collapsed="false">
      <c r="A8" s="4"/>
      <c r="B8" s="12" t="n">
        <v>92.51</v>
      </c>
      <c r="C8" s="6" t="n">
        <f aca="false">IF(F8=0," ",DATE(YEAR($B$53),MONTH($B$53),DAY(F8)))</f>
        <v>43544</v>
      </c>
      <c r="D8" s="7" t="n">
        <f aca="false">IF(C8&gt;$C$53,D9-B8,D9)</f>
        <v>5453.93</v>
      </c>
      <c r="E8" s="0" t="str">
        <f aca="false">IF(B8&gt;0,IF(C8&lt;=$C$53,"PAID","PENDING"),"")</f>
        <v>PAID</v>
      </c>
      <c r="F8" s="8" t="n">
        <v>21</v>
      </c>
    </row>
    <row r="9" customFormat="false" ht="13.8" hidden="false" customHeight="false" outlineLevel="0" collapsed="false">
      <c r="A9" s="4"/>
      <c r="B9" s="12"/>
      <c r="C9" s="6" t="n">
        <f aca="false">IF(F9=0," ",DATE(YEAR($B$53),MONTH($B$53),DAY(F9)))</f>
        <v>43544</v>
      </c>
      <c r="D9" s="7" t="n">
        <f aca="false">IF(C9&gt;$C$53,D10-B9,D10)</f>
        <v>5453.93</v>
      </c>
      <c r="E9" s="0" t="str">
        <f aca="false">IF(B9&gt;0,IF(C9&lt;=$C$53,"PAID","PENDING"),"")</f>
        <v/>
      </c>
      <c r="F9" s="8" t="n">
        <v>21</v>
      </c>
    </row>
    <row r="10" customFormat="false" ht="13.8" hidden="false" customHeight="false" outlineLevel="0" collapsed="false">
      <c r="A10" s="4"/>
      <c r="B10" s="5" t="n">
        <v>70.32</v>
      </c>
      <c r="C10" s="6" t="n">
        <f aca="false">IF(F10=0," ",DATE(YEAR($B$53),MONTH($B$53),DAY(F10)))</f>
        <v>43545</v>
      </c>
      <c r="D10" s="7" t="n">
        <f aca="false">IF(C10&gt;$C$53,D11-B10,D11)</f>
        <v>5453.93</v>
      </c>
      <c r="E10" s="0" t="str">
        <f aca="false">IF(B10&gt;0,IF(C10&lt;=$C$53,"PAID","PENDING"),"")</f>
        <v>PENDING</v>
      </c>
      <c r="F10" s="8" t="n">
        <v>22</v>
      </c>
    </row>
    <row r="11" customFormat="false" ht="13.8" hidden="false" customHeight="false" outlineLevel="0" collapsed="false">
      <c r="A11" s="13"/>
      <c r="B11" s="14"/>
      <c r="C11" s="6" t="n">
        <f aca="false">IF(F11=0," ",DATE(YEAR($B$53),MONTH($B$53),DAY(F11)))</f>
        <v>43543</v>
      </c>
      <c r="D11" s="7" t="n">
        <f aca="false">IF(C11&gt;$C$53,D12-B11,D12)</f>
        <v>5524.25</v>
      </c>
      <c r="E11" s="0" t="str">
        <f aca="false">IF(B11&gt;0,IF(C11&lt;=$C$53,"PAID","PENDING"),"")</f>
        <v/>
      </c>
      <c r="F11" s="8" t="n">
        <v>20</v>
      </c>
      <c r="G11" s="10"/>
    </row>
    <row r="12" customFormat="false" ht="13.8" hidden="false" customHeight="false" outlineLevel="0" collapsed="false">
      <c r="A12" s="4"/>
      <c r="B12" s="5" t="n">
        <v>47.67</v>
      </c>
      <c r="C12" s="6" t="n">
        <f aca="false">IF(F12=0," ",DATE(YEAR($B$53),MONTH($B$53),DAY(F12)))</f>
        <v>43543</v>
      </c>
      <c r="D12" s="7" t="n">
        <f aca="false">IF(C12&gt;$C$53,D13-B12,D13)</f>
        <v>5524.25</v>
      </c>
      <c r="E12" s="0" t="str">
        <f aca="false">IF(B12&gt;0,IF(C12&lt;=$C$53,"PAID","PENDING"),"")</f>
        <v>PAID</v>
      </c>
      <c r="F12" s="8" t="n">
        <v>20</v>
      </c>
    </row>
    <row r="13" customFormat="false" ht="13.8" hidden="false" customHeight="false" outlineLevel="0" collapsed="false">
      <c r="A13" s="4"/>
      <c r="B13" s="12" t="n">
        <v>645.43</v>
      </c>
      <c r="C13" s="6" t="n">
        <f aca="false">IF(F13=0," ",DATE(YEAR($B$53),MONTH($B$53),DAY(F13)))</f>
        <v>43543</v>
      </c>
      <c r="D13" s="7" t="n">
        <f aca="false">IF(C13&gt;$C$53,D14-B13,D14)</f>
        <v>5524.25</v>
      </c>
      <c r="E13" s="0" t="str">
        <f aca="false">IF(B13&gt;0,IF(C13&lt;=$C$53,"PAID","PENDING"),"")</f>
        <v>PAID</v>
      </c>
      <c r="F13" s="8" t="n">
        <v>20</v>
      </c>
    </row>
    <row r="14" customFormat="false" ht="13.8" hidden="false" customHeight="false" outlineLevel="0" collapsed="false">
      <c r="A14" s="4"/>
      <c r="B14" s="5"/>
      <c r="C14" s="6" t="n">
        <f aca="false">IF(F14=0," ",DATE(YEAR($B$53),MONTH($B$53),DAY(F14)))</f>
        <v>43543</v>
      </c>
      <c r="D14" s="7" t="n">
        <f aca="false">IF(C14&gt;$C$53,D15-B14,D15)</f>
        <v>5524.25</v>
      </c>
      <c r="E14" s="0" t="str">
        <f aca="false">IF(B14&gt;0,IF(C14&lt;=$C$53,"PAID","PENDING"),"")</f>
        <v/>
      </c>
      <c r="F14" s="8" t="n">
        <v>20</v>
      </c>
    </row>
    <row r="15" customFormat="false" ht="13.8" hidden="false" customHeight="false" outlineLevel="0" collapsed="false">
      <c r="A15" s="15"/>
      <c r="B15" s="16" t="n">
        <v>42.98</v>
      </c>
      <c r="C15" s="6" t="n">
        <f aca="false">IF(F15=0," ",DATE(YEAR($B$53),MONTH($B$53),DAY(F15)))</f>
        <v>43538</v>
      </c>
      <c r="D15" s="7" t="n">
        <f aca="false">IF(C15&gt;$C$53,D16-B15,D16)</f>
        <v>5524.25</v>
      </c>
      <c r="E15" s="0" t="str">
        <f aca="false">IF(B15&gt;0,IF(C15&lt;=$C$53,"PAID","PENDING"),"")</f>
        <v>PAID</v>
      </c>
      <c r="F15" s="8" t="n">
        <v>15</v>
      </c>
    </row>
    <row r="16" customFormat="false" ht="13.8" hidden="false" customHeight="false" outlineLevel="0" collapsed="false">
      <c r="A16" s="4"/>
      <c r="B16" s="9"/>
      <c r="C16" s="6" t="n">
        <f aca="false">IF(F16=0," ",DATE(YEAR($B$53),MONTH($B$53),DAY(F16)))</f>
        <v>43540</v>
      </c>
      <c r="D16" s="7" t="n">
        <f aca="false">IF(C16&gt;$C$53,D17-B16,D17)</f>
        <v>5524.25</v>
      </c>
      <c r="E16" s="0" t="str">
        <f aca="false">IF(B16&gt;0,IF(C16&lt;=$C$53,"PAID","PENDING"),"")</f>
        <v/>
      </c>
      <c r="F16" s="8" t="n">
        <v>17</v>
      </c>
      <c r="G16" s="4"/>
    </row>
    <row r="17" customFormat="false" ht="13.8" hidden="false" customHeight="false" outlineLevel="0" collapsed="false">
      <c r="A17" s="4"/>
      <c r="B17" s="9" t="n">
        <v>50</v>
      </c>
      <c r="C17" s="6" t="n">
        <f aca="false">IF(F17=0," ",DATE(YEAR($B$53),MONTH($B$53),DAY(F17)))</f>
        <v>43538</v>
      </c>
      <c r="D17" s="7" t="n">
        <f aca="false">IF(C17&gt;$C$53,D18-B17,D18)</f>
        <v>5524.25</v>
      </c>
      <c r="E17" s="0" t="str">
        <f aca="false">IF(B17&gt;0,IF(C17&lt;=$C$53,"PAID","PENDING"),"")</f>
        <v>PAID</v>
      </c>
      <c r="F17" s="8" t="n">
        <v>15</v>
      </c>
    </row>
    <row r="18" customFormat="false" ht="13.8" hidden="false" customHeight="false" outlineLevel="0" collapsed="false">
      <c r="A18" s="4"/>
      <c r="B18" s="5"/>
      <c r="C18" s="6" t="n">
        <f aca="false">IF(F18=0," ",DATE(YEAR($B$53),MONTH($B$53),DAY(F18)))</f>
        <v>43538</v>
      </c>
      <c r="D18" s="7" t="n">
        <f aca="false">IF(C18&gt;$C$53,D19-B18,D19)</f>
        <v>5524.25</v>
      </c>
      <c r="E18" s="0" t="str">
        <f aca="false">IF(B18&gt;0,IF(C18&lt;=$C$53,"PAID","PENDING"),"")</f>
        <v/>
      </c>
      <c r="F18" s="8" t="n">
        <v>15</v>
      </c>
    </row>
    <row r="19" customFormat="false" ht="13.8" hidden="false" customHeight="false" outlineLevel="0" collapsed="false">
      <c r="A19" s="4"/>
      <c r="B19" s="5"/>
      <c r="C19" s="6" t="n">
        <f aca="false">IF(F19=0," ",DATE(YEAR($B$53),MONTH($B$53),DAY(F19)))</f>
        <v>43536</v>
      </c>
      <c r="D19" s="7" t="n">
        <f aca="false">IF(C19&gt;$C$53,D20-B19,D20)</f>
        <v>5524.25</v>
      </c>
      <c r="E19" s="0" t="str">
        <f aca="false">IF(B19&gt;0,IF(C19&lt;=$C$53,"PAID","PENDING"),"")</f>
        <v/>
      </c>
      <c r="F19" s="8" t="n">
        <v>13</v>
      </c>
    </row>
    <row r="20" customFormat="false" ht="13.8" hidden="false" customHeight="false" outlineLevel="0" collapsed="false">
      <c r="A20" s="4"/>
      <c r="B20" s="5" t="n">
        <v>1127.23</v>
      </c>
      <c r="C20" s="6" t="n">
        <f aca="false">IF(F20=0," ",DATE(YEAR($B$53),MONTH($B$53),DAY(F20)))</f>
        <v>43535</v>
      </c>
      <c r="D20" s="7" t="n">
        <f aca="false">IF(C20&gt;$C$53,D21-B20,D21)</f>
        <v>5524.25</v>
      </c>
      <c r="E20" s="0" t="str">
        <f aca="false">IF(B20&gt;0,IF(C20&lt;=$C$53,"PAID","PENDING"),"")</f>
        <v>PAID</v>
      </c>
      <c r="F20" s="8" t="n">
        <v>12</v>
      </c>
    </row>
    <row r="21" customFormat="false" ht="13.8" hidden="false" customHeight="false" outlineLevel="0" collapsed="false">
      <c r="A21" s="17"/>
      <c r="B21" s="18"/>
      <c r="C21" s="6" t="n">
        <f aca="false">IF(F21=0," ",DATE(YEAR($B$53),MONTH($B$53),DAY(F21)))</f>
        <v>43532</v>
      </c>
      <c r="D21" s="7" t="n">
        <f aca="false">IF(C21&gt;$C$53,D22-B21,D22)</f>
        <v>5524.25</v>
      </c>
      <c r="E21" s="0" t="str">
        <f aca="false">IF(B21&gt;0,IF(C21&lt;=$C$53,"PAID","PENDING"),"")</f>
        <v/>
      </c>
      <c r="F21" s="8" t="n">
        <v>9</v>
      </c>
      <c r="G21" s="19"/>
    </row>
    <row r="22" customFormat="false" ht="13.8" hidden="false" customHeight="false" outlineLevel="0" collapsed="false">
      <c r="A22" s="4"/>
      <c r="B22" s="5" t="n">
        <v>60.01</v>
      </c>
      <c r="C22" s="6" t="n">
        <f aca="false">IF(F22=0," ",DATE(YEAR($B$53),MONTH($B$53),DAY(F22)))</f>
        <v>43534</v>
      </c>
      <c r="D22" s="7" t="n">
        <f aca="false">IF(C22&gt;$C$53,D23-B22,D23)</f>
        <v>5524.25</v>
      </c>
      <c r="E22" s="0" t="str">
        <f aca="false">IF(B22&gt;0,IF(C22&lt;=$C$53,"PAID","PENDING"),"")</f>
        <v>PAID</v>
      </c>
      <c r="F22" s="8" t="n">
        <v>11</v>
      </c>
    </row>
    <row r="23" customFormat="false" ht="13.8" hidden="false" customHeight="false" outlineLevel="0" collapsed="false">
      <c r="A23" s="4"/>
      <c r="B23" s="9" t="n">
        <v>1200</v>
      </c>
      <c r="C23" s="6" t="n">
        <f aca="false">IF(F23=0," ",DATE(YEAR($B$53),MONTH($B$53),DAY(F23)))</f>
        <v>43531</v>
      </c>
      <c r="D23" s="7" t="n">
        <f aca="false">IF(C23&gt;$C$53,D24-B23,D24)</f>
        <v>5524.25</v>
      </c>
      <c r="E23" s="0" t="str">
        <f aca="false">IF(B23&gt;0,IF(C23&lt;=$C$53,"PAID","PENDING"),"")</f>
        <v>PAID</v>
      </c>
      <c r="F23" s="8" t="n">
        <v>8</v>
      </c>
      <c r="G23" s="10"/>
    </row>
    <row r="24" customFormat="false" ht="15" hidden="false" customHeight="false" outlineLevel="0" collapsed="false">
      <c r="A24" s="4"/>
      <c r="B24" s="20" t="n">
        <v>158.32</v>
      </c>
      <c r="C24" s="6" t="n">
        <f aca="false">IF(F24=0," ",DATE(YEAR($B$53),MONTH($B$53),DAY(F24)))</f>
        <v>43531</v>
      </c>
      <c r="D24" s="7" t="n">
        <f aca="false">IF(C24&gt;$C$53,D25-B24,D25)</f>
        <v>5524.25</v>
      </c>
      <c r="E24" s="0" t="str">
        <f aca="false">IF(B24&gt;0,IF(C24&lt;=$C$53,"PAID","PENDING"),"")</f>
        <v>PAID</v>
      </c>
      <c r="F24" s="8" t="n">
        <v>8</v>
      </c>
    </row>
    <row r="25" customFormat="false" ht="13.8" hidden="false" customHeight="false" outlineLevel="0" collapsed="false">
      <c r="A25" s="4"/>
      <c r="B25" s="21" t="n">
        <v>370.59</v>
      </c>
      <c r="C25" s="6" t="n">
        <f aca="false">IF(F25=0," ",DATE(YEAR($B$53),MONTH($B$53),DAY(F25)))</f>
        <v>43529</v>
      </c>
      <c r="D25" s="7" t="n">
        <f aca="false">IF(C25&gt;$C$53,D26-B25,D26)</f>
        <v>5524.25</v>
      </c>
      <c r="E25" s="0" t="str">
        <f aca="false">IF(B25&gt;0,IF(C25&lt;=$C$53,"PAID","PENDING"),"")</f>
        <v>PAID</v>
      </c>
      <c r="F25" s="8" t="n">
        <v>6</v>
      </c>
    </row>
    <row r="26" customFormat="false" ht="13.8" hidden="false" customHeight="false" outlineLevel="0" collapsed="false">
      <c r="A26" s="4"/>
      <c r="B26" s="5"/>
      <c r="C26" s="6" t="n">
        <f aca="false">IF(F26=0," ",DATE(YEAR($B$53),MONTH($B$53),DAY(F26)))</f>
        <v>43528</v>
      </c>
      <c r="D26" s="7" t="n">
        <f aca="false">IF(C26&gt;$C$53,D27-B26,D27)</f>
        <v>5524.25</v>
      </c>
      <c r="E26" s="0" t="str">
        <f aca="false">IF(B26&gt;0,IF(C26&lt;=$C$53,"PAID","PENDING"),"")</f>
        <v/>
      </c>
      <c r="F26" s="8" t="n">
        <v>5</v>
      </c>
    </row>
    <row r="27" customFormat="false" ht="13.8" hidden="false" customHeight="false" outlineLevel="0" collapsed="false">
      <c r="A27" s="4"/>
      <c r="B27" s="21" t="n">
        <v>21.09</v>
      </c>
      <c r="C27" s="6" t="n">
        <f aca="false">IF(F27=0," ",DATE(YEAR($B$53),MONTH($B$53),DAY(F27)))</f>
        <v>43528</v>
      </c>
      <c r="D27" s="7" t="n">
        <f aca="false">IF(C27&gt;$C$53,D28-B27,D28)</f>
        <v>5524.25</v>
      </c>
      <c r="E27" s="0" t="str">
        <f aca="false">IF(B27&gt;0,IF(C27&lt;=$C$53,"PAID","PENDING"),"")</f>
        <v>PAID</v>
      </c>
      <c r="F27" s="8" t="n">
        <v>5</v>
      </c>
    </row>
    <row r="28" customFormat="false" ht="13.8" hidden="false" customHeight="false" outlineLevel="0" collapsed="false">
      <c r="A28" s="22"/>
      <c r="B28" s="9" t="n">
        <v>750</v>
      </c>
      <c r="C28" s="6" t="n">
        <f aca="false">IF(F28=0," ",DATE(YEAR($B$53),MONTH($B$53),DAY(F28)))</f>
        <v>43527</v>
      </c>
      <c r="D28" s="7" t="n">
        <f aca="false">IF(C28&gt;$C$53,D29-B28,D29)</f>
        <v>5524.25</v>
      </c>
      <c r="E28" s="0" t="str">
        <f aca="false">IF(B28&gt;0,IF(C28&lt;=$C$53,"PAID","PENDING"),"")</f>
        <v>PAID</v>
      </c>
      <c r="F28" s="8" t="n">
        <v>4</v>
      </c>
    </row>
    <row r="29" customFormat="false" ht="13.8" hidden="false" customHeight="false" outlineLevel="0" collapsed="false">
      <c r="A29" s="4"/>
      <c r="B29" s="5"/>
      <c r="C29" s="6" t="n">
        <f aca="false">IF(F29=0," ",DATE(YEAR($B$53),MONTH($B$53),DAY(F29)))</f>
        <v>43526</v>
      </c>
      <c r="D29" s="7" t="n">
        <f aca="false">IF(C29&gt;$C$53,D30-B29,D30)</f>
        <v>5524.25</v>
      </c>
      <c r="E29" s="0" t="str">
        <f aca="false">IF(B29&gt;0,IF(C29&lt;=$C$53,"PAID","PENDING"),"")</f>
        <v/>
      </c>
      <c r="F29" s="8" t="n">
        <v>3</v>
      </c>
    </row>
    <row r="30" customFormat="false" ht="13.8" hidden="false" customHeight="false" outlineLevel="0" collapsed="false">
      <c r="A30" s="4"/>
      <c r="B30" s="9" t="n">
        <v>2200</v>
      </c>
      <c r="C30" s="6" t="n">
        <f aca="false">IF(F30=0," ",DATE(YEAR($B$53),MONTH($B$53),DAY(F30)))</f>
        <v>43527</v>
      </c>
      <c r="D30" s="7" t="n">
        <f aca="false">IF(C30&gt;$C$53,D31-B30,D31)</f>
        <v>5524.25</v>
      </c>
      <c r="E30" s="0" t="str">
        <f aca="false">IF(B30&gt;0,IF(C30&lt;=$C$53,"PAID","PENDING"),"")</f>
        <v>PAID</v>
      </c>
      <c r="F30" s="8" t="n">
        <v>4</v>
      </c>
    </row>
    <row r="31" customFormat="false" ht="13.8" hidden="false" customHeight="false" outlineLevel="0" collapsed="false">
      <c r="A31" s="4"/>
      <c r="B31" s="23" t="n">
        <v>145</v>
      </c>
      <c r="C31" s="6" t="n">
        <f aca="false">IF(F31=0," ",DATE(YEAR($B$53),MONTH($B$53),DAY(F31)))</f>
        <v>43528</v>
      </c>
      <c r="D31" s="7" t="n">
        <f aca="false">IF(C31&gt;$C$53,D32-B31,D32)</f>
        <v>5524.25</v>
      </c>
      <c r="E31" s="0" t="str">
        <f aca="false">IF(B31&gt;0,IF(C31&lt;=$C$53,"PAID","PENDING"),"")</f>
        <v>PAID</v>
      </c>
      <c r="F31" s="8" t="n">
        <v>5</v>
      </c>
      <c r="G31" s="10"/>
    </row>
    <row r="32" customFormat="false" ht="13.8" hidden="false" customHeight="false" outlineLevel="0" collapsed="false">
      <c r="A32" s="4"/>
      <c r="B32" s="5"/>
      <c r="C32" s="6" t="str">
        <f aca="false">IF(F32=0," ",DATE(YEAR($B$53),MONTH($B$53),DAY(F32)))</f>
        <v> </v>
      </c>
      <c r="D32" s="7" t="n">
        <f aca="false">IF(C32&gt;$C$53,D33-B32,D33)</f>
        <v>5524.25</v>
      </c>
      <c r="E32" s="0" t="str">
        <f aca="false">IF(B32&gt;0,IF(C32&lt;=$C$53,"PAID","PENDING"),"")</f>
        <v/>
      </c>
      <c r="F32" s="8"/>
    </row>
    <row r="33" customFormat="false" ht="13.8" hidden="false" customHeight="false" outlineLevel="0" collapsed="false">
      <c r="A33" s="4"/>
      <c r="B33" s="5"/>
      <c r="C33" s="6" t="str">
        <f aca="false">IF(F33=0," ",DATE(YEAR($B$53),MONTH($B$53),DAY(F33)))</f>
        <v> </v>
      </c>
      <c r="D33" s="7" t="n">
        <f aca="false">IF(C33&gt;$C$53,D34-B33,D34)</f>
        <v>5524.25</v>
      </c>
      <c r="E33" s="0" t="str">
        <f aca="false">IF(B33&gt;0,IF(C33&lt;=$C$53,"PAID","PENDING"),"")</f>
        <v/>
      </c>
      <c r="F33" s="8"/>
    </row>
    <row r="34" customFormat="false" ht="13.8" hidden="false" customHeight="false" outlineLevel="0" collapsed="false">
      <c r="A34" s="4"/>
      <c r="B34" s="5"/>
      <c r="C34" s="6" t="str">
        <f aca="false">IF(F34=0," ",DATE(YEAR($B$53),MONTH($B$53),DAY(F34)))</f>
        <v> </v>
      </c>
      <c r="D34" s="7" t="n">
        <f aca="false">IF(C34&gt;$C$53,D35-B34,D35)</f>
        <v>5524.25</v>
      </c>
      <c r="E34" s="0" t="str">
        <f aca="false">IF(B34&gt;0,IF(C34&lt;=$C$53,"PAID","PENDING"),"")</f>
        <v/>
      </c>
      <c r="F34" s="8"/>
    </row>
    <row r="35" customFormat="false" ht="13.8" hidden="false" customHeight="false" outlineLevel="0" collapsed="false">
      <c r="A35" s="1"/>
      <c r="B35" s="24" t="n">
        <f aca="false">SUM(B36:B39)</f>
        <v>8306.67</v>
      </c>
      <c r="C35" s="6" t="str">
        <f aca="false">IF(F35=0," ",DATE(YEAR($B$53),MONTH($B$53),DAY(F35)))</f>
        <v> </v>
      </c>
      <c r="D35" s="7" t="n">
        <f aca="false">D36</f>
        <v>5524.25</v>
      </c>
      <c r="F35" s="8"/>
    </row>
    <row r="36" customFormat="false" ht="13.8" hidden="false" customHeight="false" outlineLevel="0" collapsed="false">
      <c r="A36" s="4"/>
      <c r="B36" s="5" t="n">
        <v>722.67</v>
      </c>
      <c r="C36" s="6" t="n">
        <f aca="false">DATE(YEAR($B$53),MONTH($B$53),DAY(F36))</f>
        <v>43531</v>
      </c>
      <c r="D36" s="7" t="n">
        <f aca="false">IF(MONTH(C36)&lt;MONTH($B$53),D37+B36,IF(C36&gt;=$C$53,D37+B36,D37))</f>
        <v>5524.25</v>
      </c>
      <c r="E36" s="0" t="str">
        <f aca="false">IF(MONTH(C36)&lt;MONTH($B$53),"PENDING", IF(B36&gt;0,IF(C36&lt;$C$53,"PAID","PENDING"),""))</f>
        <v>PAID</v>
      </c>
      <c r="F36" s="8" t="n">
        <v>8</v>
      </c>
    </row>
    <row r="37" customFormat="false" ht="13.8" hidden="false" customHeight="false" outlineLevel="0" collapsed="false">
      <c r="A37" s="4"/>
      <c r="B37" s="5"/>
      <c r="C37" s="6" t="n">
        <f aca="false">IF(F37=0," ",DATE(YEAR($B$53),MONTH($B$53),DAY(F37)))</f>
        <v>43528</v>
      </c>
      <c r="D37" s="7" t="n">
        <f aca="false">IF(MONTH(C37)&lt;MONTH($B$53),D38+B37,IF(C37&gt;=$C$53,D38+B37,D38))</f>
        <v>5524.25</v>
      </c>
      <c r="E37" s="0" t="str">
        <f aca="false">IF(MONTH(C37)&lt;MONTH($B$53),"PENDING", IF(B37&gt;0,IF(C37&lt;$C$53,"PAID","PENDING"),""))</f>
        <v/>
      </c>
      <c r="F37" s="8" t="n">
        <v>5</v>
      </c>
    </row>
    <row r="38" customFormat="false" ht="13.8" hidden="false" customHeight="false" outlineLevel="0" collapsed="false">
      <c r="A38" s="4"/>
      <c r="B38" s="5" t="n">
        <v>6000</v>
      </c>
      <c r="C38" s="6" t="n">
        <f aca="false">IF(F38=0," ",$B$53-1)</f>
        <v>43524</v>
      </c>
      <c r="D38" s="7" t="n">
        <f aca="true">IF(B$53&gt;TODAY(),D39+B38,IF(C38&lt;=$C$53,D39,D39+B38))</f>
        <v>5524.25</v>
      </c>
      <c r="E38" s="0" t="str">
        <f aca="true">IF($B$53&gt;TODAY(),"PENDING",IF(B38&gt;0,IF(C38&lt;=$C$53,"PAID","PENDING"),""))</f>
        <v>PAID</v>
      </c>
      <c r="F38" s="8" t="n">
        <v>28</v>
      </c>
    </row>
    <row r="39" customFormat="false" ht="13.8" hidden="false" customHeight="false" outlineLevel="0" collapsed="false">
      <c r="A39" s="4"/>
      <c r="B39" s="5" t="n">
        <v>1584</v>
      </c>
      <c r="C39" s="6" t="n">
        <f aca="false">IF(F39=0," ",DATE(YEAR($B$53),MONTH($B$53),DAY(F39)))</f>
        <v>43555</v>
      </c>
      <c r="D39" s="7" t="n">
        <f aca="true">IF($B$53&gt;TODAY(),D40+B39,IF(MONTH(C39)&lt;MONTH($B$53),D40+B39,IF(C39&lt;=$C$53,D40,D40+B39)))</f>
        <v>5524.25</v>
      </c>
      <c r="E39" s="0" t="str">
        <f aca="true">IF($B$53&gt;TODAY(),"PENDING",IF(B39&gt;0,IF(C39&lt;=$C$53,"PAID","PENDING"),""))</f>
        <v>PENDING</v>
      </c>
      <c r="F39" s="8" t="n">
        <v>1</v>
      </c>
    </row>
    <row r="40" customFormat="false" ht="13.8" hidden="false" customHeight="false" outlineLevel="0" collapsed="false">
      <c r="A40" s="1"/>
      <c r="B40" s="24"/>
      <c r="C40" s="25"/>
      <c r="D40" s="7" t="n">
        <f aca="false">IF(MONTH(C40)&lt;MONTH($B$54),D41+B40,IF(C40&gt;=$C$54,D41+B40,D41))</f>
        <v>3940.25</v>
      </c>
      <c r="E40" s="0" t="str">
        <f aca="false">IF(MONTH(C40)&lt;MONTH($B$54),"PENDING", IF(B40&gt;0,IF(C40&lt;$C$54,"PAID","PENDING"),""))</f>
        <v/>
      </c>
      <c r="F40" s="8"/>
    </row>
    <row r="41" customFormat="false" ht="13.8" hidden="false" customHeight="false" outlineLevel="0" collapsed="false">
      <c r="A41" s="4"/>
      <c r="B41" s="9"/>
      <c r="C41" s="6" t="n">
        <f aca="false">DATE(YEAR($B$53),MONTH($B$53),DAY(F41+1))</f>
        <v>43539</v>
      </c>
      <c r="D41" s="7" t="n">
        <f aca="false">IF(C41&gt;=$C$53,D43-B41,D43)</f>
        <v>3940.25</v>
      </c>
      <c r="E41" s="0" t="str">
        <f aca="false">IF(B41&gt;0,IF(C41&lt;=$C$53,"PAID","PENDING"),"")</f>
        <v/>
      </c>
      <c r="F41" s="8" t="n">
        <v>15</v>
      </c>
    </row>
    <row r="42" customFormat="false" ht="13.8" hidden="false" customHeight="false" outlineLevel="0" collapsed="false">
      <c r="A42" s="4"/>
      <c r="B42" s="9"/>
      <c r="C42" s="6" t="n">
        <f aca="false">DATE(YEAR($B$53),MONTH($B$53),DAY(F42+1))</f>
        <v>43555</v>
      </c>
      <c r="D42" s="7" t="n">
        <f aca="false">IF(C42&gt;=$C$53,D43-B42,D43)</f>
        <v>3940.25</v>
      </c>
      <c r="E42" s="0" t="str">
        <f aca="false">IF(B42&gt;0,IF(C42&lt;=$C$53,"PAID","PENDING"),"")</f>
        <v/>
      </c>
      <c r="F42" s="8"/>
    </row>
    <row r="43" customFormat="false" ht="13.8" hidden="false" customHeight="false" outlineLevel="0" collapsed="false">
      <c r="A43" s="4"/>
      <c r="B43" s="9"/>
      <c r="C43" s="6" t="n">
        <f aca="false">DATE(YEAR($B$53),MONTH($B$53),DAY(F43+1))</f>
        <v>43555</v>
      </c>
      <c r="D43" s="7" t="n">
        <f aca="false">IF(C43&gt;=$C$53,D44-B43,D44)</f>
        <v>3940.25</v>
      </c>
      <c r="E43" s="0" t="str">
        <f aca="false">IF(B43&gt;0,IF(C43&lt;=$C$53,"PAID","PENDING"),"")</f>
        <v/>
      </c>
      <c r="F43" s="8"/>
    </row>
    <row r="44" customFormat="false" ht="13.8" hidden="false" customHeight="false" outlineLevel="0" collapsed="false">
      <c r="A44" s="4"/>
      <c r="B44" s="9" t="n">
        <f aca="false">100*(C44)</f>
        <v>200</v>
      </c>
      <c r="C44" s="26" t="n">
        <f aca="false">INT((MONTH(B53)*30-_xlfn.DAYS(C53,DATE(YEAR($B$53),"1","1")))/7)+1</f>
        <v>2</v>
      </c>
      <c r="D44" s="7" t="n">
        <f aca="false">D45-B44</f>
        <v>3940.25</v>
      </c>
      <c r="E44" s="0" t="str">
        <f aca="false">IF(B44&gt;0,IF(C44&gt;0,"PENDING","PAID"),"")</f>
        <v>PENDING</v>
      </c>
      <c r="F44" s="8"/>
    </row>
    <row r="45" customFormat="false" ht="13.8" hidden="false" customHeight="false" outlineLevel="0" collapsed="false">
      <c r="A45" s="4"/>
      <c r="B45" s="9" t="n">
        <v>160</v>
      </c>
      <c r="C45" s="6" t="n">
        <f aca="false">IF(F45=0," ",DATE(YEAR($B$53),MONTH($B$53),DAY(F45)))</f>
        <v>43543</v>
      </c>
      <c r="D45" s="7" t="n">
        <f aca="false">IF(C45&gt;=$C$53,D46-B45,D46)</f>
        <v>4140.25</v>
      </c>
      <c r="E45" s="0" t="str">
        <f aca="false">IF(B45&gt;0,IF(C45&lt;$C$53,"PAID","PENDING"),"")</f>
        <v>PAID</v>
      </c>
      <c r="F45" s="8" t="n">
        <v>20</v>
      </c>
    </row>
    <row r="46" customFormat="false" ht="13.8" hidden="false" customHeight="false" outlineLevel="0" collapsed="false">
      <c r="A46" s="4"/>
      <c r="B46" s="9" t="n">
        <v>37</v>
      </c>
      <c r="C46" s="6" t="n">
        <f aca="false">IF(F46=0," ",DATE(YEAR($B$53),MONTH($B$53),DAY(F46)))</f>
        <v>43540</v>
      </c>
      <c r="D46" s="7" t="n">
        <f aca="false">IF(C46&gt;=$C$53,D47-B46,D47)</f>
        <v>4140.25</v>
      </c>
      <c r="E46" s="0" t="str">
        <f aca="false">IF(B46&gt;0,IF(C46&lt;$C$53,"PAID","PENDING"),"")</f>
        <v>PAID</v>
      </c>
      <c r="F46" s="8" t="n">
        <v>17</v>
      </c>
    </row>
    <row r="47" customFormat="false" ht="13.8" hidden="false" customHeight="false" outlineLevel="0" collapsed="false">
      <c r="A47" s="4"/>
      <c r="B47" s="27"/>
      <c r="C47" s="6" t="n">
        <f aca="false">IF(F47=0," ",DATE(YEAR($B$53),MONTH($B$53),DAY(F47)))</f>
        <v>43538</v>
      </c>
      <c r="D47" s="7" t="n">
        <f aca="false">IF(C47&gt;=$C$53,D48-B47,D48)</f>
        <v>4140.25</v>
      </c>
      <c r="E47" s="0" t="str">
        <f aca="false">IF(B47&gt;0,IF(C47&lt;$C$53,"PAID","PENDING"),"")</f>
        <v/>
      </c>
      <c r="F47" s="8" t="n">
        <v>15</v>
      </c>
    </row>
    <row r="48" customFormat="false" ht="13.8" hidden="false" customHeight="false" outlineLevel="0" collapsed="false">
      <c r="A48" s="4"/>
      <c r="B48" s="9" t="n">
        <v>36.5</v>
      </c>
      <c r="C48" s="6" t="n">
        <f aca="false">IF(F48=0," ",DATE(YEAR($B$53),MONTH($B$53),DAY(F48)))</f>
        <v>43538</v>
      </c>
      <c r="D48" s="7" t="n">
        <f aca="false">IF(C48&gt;=$C$53,D49-B48,D49)</f>
        <v>4140.25</v>
      </c>
      <c r="E48" s="0" t="str">
        <f aca="false">IF(B48&gt;0,IF(C48&lt;$C$53,"PAID","PENDING"),"")</f>
        <v>PAID</v>
      </c>
      <c r="F48" s="8" t="n">
        <v>15</v>
      </c>
    </row>
    <row r="49" customFormat="false" ht="13.8" hidden="false" customHeight="false" outlineLevel="0" collapsed="false">
      <c r="A49" s="28"/>
      <c r="B49" s="9"/>
      <c r="C49" s="6" t="n">
        <f aca="false">IF(F49=0," ",DATE(YEAR($B$53),MONTH($B$53),DAY(F49)))</f>
        <v>43538</v>
      </c>
      <c r="D49" s="7" t="n">
        <f aca="false">IF(C49&gt;=$C$53,D50-B49,D50)</f>
        <v>4140.25</v>
      </c>
      <c r="E49" s="0" t="str">
        <f aca="false">IF(B49&gt;0,IF(C49&lt;$C$53,"PAID","PENDING"),"")</f>
        <v/>
      </c>
      <c r="F49" s="8" t="n">
        <v>15</v>
      </c>
    </row>
    <row r="50" customFormat="false" ht="13.8" hidden="false" customHeight="false" outlineLevel="0" collapsed="false">
      <c r="A50" s="28"/>
      <c r="B50" s="9" t="n">
        <v>100</v>
      </c>
      <c r="C50" s="6" t="n">
        <f aca="false">IF(F50=0," ",DATE(YEAR($B$53),MONTH($B$53),DAY(F50)))</f>
        <v>43534</v>
      </c>
      <c r="D50" s="7" t="n">
        <f aca="false">IF(C50&gt;=$C$53,D51-B50,D51)</f>
        <v>4140.25</v>
      </c>
      <c r="E50" s="0" t="str">
        <f aca="false">IF(B50&gt;0,IF(C50&lt;$C$53,"PAID","PENDING"),"")</f>
        <v>PAID</v>
      </c>
      <c r="F50" s="8" t="n">
        <v>11</v>
      </c>
    </row>
    <row r="51" customFormat="false" ht="13.8" hidden="false" customHeight="false" outlineLevel="0" collapsed="false">
      <c r="A51" s="4"/>
      <c r="B51" s="9" t="n">
        <v>100</v>
      </c>
      <c r="C51" s="6" t="n">
        <f aca="false">IF(F51=0," ",DATE(YEAR($B$53),MONTH($B$53),DAY(F51)))</f>
        <v>43533</v>
      </c>
      <c r="D51" s="7" t="n">
        <f aca="false">IF(C51&gt;=$C$53,D52-B51,D52)</f>
        <v>4140.25</v>
      </c>
      <c r="E51" s="0" t="str">
        <f aca="false">IF(B51&gt;0,IF(C51&lt;$C$53,"PAID","PENDING"),"")</f>
        <v>PAID</v>
      </c>
      <c r="F51" s="8" t="n">
        <v>10</v>
      </c>
    </row>
    <row r="52" customFormat="false" ht="13.8" hidden="false" customHeight="false" outlineLevel="0" collapsed="false">
      <c r="A52" s="28"/>
      <c r="B52" s="5"/>
      <c r="D52" s="7" t="n">
        <f aca="false">IF(C52&gt;=$C$53,D53-B52,D53)</f>
        <v>4140.25</v>
      </c>
      <c r="F52" s="8"/>
    </row>
    <row r="53" customFormat="false" ht="13.8" hidden="false" customHeight="false" outlineLevel="0" collapsed="false">
      <c r="A53" s="4"/>
      <c r="B53" s="29" t="n">
        <v>43525</v>
      </c>
      <c r="C53" s="29" t="n">
        <f aca="true">IF( $B$53&lt;=TODAY(), IF(MONTH(TODAY())&gt;MONTH( $B$53),$B$53+$B$54, TODAY()),TODAY()+($B$53-TODAY()))</f>
        <v>43544</v>
      </c>
      <c r="D53" s="30" t="n">
        <v>4140.25</v>
      </c>
      <c r="E53" s="5"/>
      <c r="F53" s="8"/>
    </row>
    <row r="54" customFormat="false" ht="15.75" hidden="false" customHeight="true" outlineLevel="0" collapsed="false">
      <c r="A54" s="31" t="s">
        <v>8</v>
      </c>
      <c r="B54" s="0" t="n">
        <f aca="false">_xlfn.DAYS($B$55,$B$53)</f>
        <v>31</v>
      </c>
      <c r="C54" s="0" t="n">
        <f aca="false">_xlfn.DAYS($B$55,$C$53)</f>
        <v>12</v>
      </c>
    </row>
    <row r="55" customFormat="false" ht="15.75" hidden="false" customHeight="true" outlineLevel="0" collapsed="false">
      <c r="A55" s="31" t="s">
        <v>9</v>
      </c>
      <c r="B55" s="10" t="n">
        <f aca="false">DATE(YEAR($B$53), MONTH($B$53)+1,DAY($B$53))</f>
        <v>43556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2019-03-20T20:44:42Z</dcterms:created>
  <dc:creator/>
  <dc:description/>
  <dc:language>en-US</dc:language>
  <cp:lastModifiedBy/>
  <dcterms:modified xsi:type="dcterms:W3CDTF">2019-03-20T20:47:05Z</dcterms:modified>
  <cp:revision>1</cp:revision>
  <dc:subject/>
  <dc:title/>
</cp:coreProperties>
</file>